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c2f6c53f04edb49056dfdc07b86f709bf9f1abad/47907290023/9242b280-2b68-4f84-8017-cf72f8b7eb5f/"/>
    </mc:Choice>
  </mc:AlternateContent>
  <xr:revisionPtr revIDLastSave="0" documentId="13_ncr:1_{385E45E5-064D-4925-B8D7-BE4DA8DA2A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OOND" sheetId="4" r:id="rId1"/>
    <sheet name="HTM" sheetId="17" r:id="rId2"/>
    <sheet name="JDM" sheetId="3" r:id="rId3"/>
    <sheet name="KLIM" sheetId="6" r:id="rId4"/>
    <sheet name="KUM" sheetId="7" r:id="rId5"/>
    <sheet name="MKM" sheetId="8" r:id="rId6"/>
    <sheet name="RAM" sheetId="9" r:id="rId7"/>
    <sheet name="REM" sheetId="10" r:id="rId8"/>
    <sheet name="SIM" sheetId="12" r:id="rId9"/>
    <sheet name="SOM" sheetId="14" r:id="rId10"/>
    <sheet name="VÄM" sheetId="16" r:id="rId11"/>
    <sheet name="Riigikantselei" sheetId="15" r:id="rId12"/>
    <sheet name="ELVL" sheetId="13" r:id="rId13"/>
  </sheets>
  <externalReferences>
    <externalReference r:id="rId14"/>
    <externalReference r:id="rId15"/>
  </externalReferences>
  <definedNames>
    <definedName name="_xlnm.Print_Area" localSheetId="12">ELVL!$A$1:$L$22</definedName>
    <definedName name="_xlnm.Print_Area" localSheetId="1">HTM!$A$1:$L$19</definedName>
    <definedName name="_xlnm.Print_Area" localSheetId="2">JDM!$A$1:$L$19</definedName>
    <definedName name="_xlnm.Print_Area" localSheetId="0">KOOND!$A$1:$E$30</definedName>
    <definedName name="_xlnm.Print_Area" localSheetId="4">KUM!$A$1:$L$20</definedName>
    <definedName name="_xlnm.Print_Area" localSheetId="5">MKM!$A$1:$L$22</definedName>
    <definedName name="_xlnm.Print_Area" localSheetId="6">RAM!$A$1:$L$21</definedName>
    <definedName name="_xlnm.Print_Area" localSheetId="7">REM!$A$1:$L$20</definedName>
    <definedName name="_xlnm.Print_Area" localSheetId="11">Riigikantselei!$A$1:$L$7</definedName>
    <definedName name="_xlnm.Print_Area" localSheetId="8">SIM!$A$1:$L$20</definedName>
    <definedName name="_xlnm.Print_Area" localSheetId="9">SOM!$A$1:$L$21</definedName>
    <definedName name="_xlnm.Print_Area" localSheetId="10">VÄM!$A$1:$L$20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D8" i="4"/>
  <c r="E24" i="4"/>
  <c r="B9" i="4"/>
  <c r="E9" i="4"/>
  <c r="D9" i="4"/>
  <c r="C9" i="4"/>
  <c r="D10" i="17"/>
  <c r="C10" i="17"/>
  <c r="E6" i="17"/>
  <c r="B6" i="17" s="1"/>
  <c r="D6" i="17"/>
  <c r="C6" i="17"/>
  <c r="B5" i="17"/>
  <c r="C17" i="6" l="1"/>
  <c r="H17" i="6"/>
  <c r="H14" i="6"/>
  <c r="H11" i="6"/>
  <c r="E6" i="14" l="1"/>
  <c r="D6" i="14"/>
  <c r="C6" i="14"/>
  <c r="E5" i="14"/>
  <c r="D5" i="14"/>
  <c r="B5" i="14" s="1"/>
  <c r="B5" i="6"/>
  <c r="D6" i="6"/>
  <c r="E7" i="16"/>
  <c r="C16" i="8"/>
  <c r="B13" i="8"/>
  <c r="D17" i="6"/>
  <c r="D14" i="6"/>
  <c r="G10" i="3"/>
  <c r="F10" i="3"/>
  <c r="E10" i="3"/>
  <c r="D10" i="3"/>
  <c r="C10" i="3"/>
  <c r="B10" i="3"/>
  <c r="D25" i="4"/>
  <c r="E25" i="4"/>
  <c r="C25" i="4"/>
  <c r="B8" i="13"/>
  <c r="B7" i="13"/>
  <c r="B6" i="13"/>
  <c r="B5" i="13"/>
  <c r="B5" i="15"/>
  <c r="B6" i="16"/>
  <c r="B5" i="16"/>
  <c r="B7" i="14"/>
  <c r="B6" i="14"/>
  <c r="B6" i="12"/>
  <c r="B5" i="12"/>
  <c r="B6" i="10"/>
  <c r="B5" i="10"/>
  <c r="B7" i="9"/>
  <c r="B6" i="9"/>
  <c r="B5" i="9"/>
  <c r="B8" i="8"/>
  <c r="B7" i="8"/>
  <c r="B6" i="8"/>
  <c r="B5" i="8"/>
  <c r="B6" i="7"/>
  <c r="B5" i="7"/>
  <c r="B5" i="3"/>
  <c r="B25" i="4" l="1"/>
  <c r="B6" i="6"/>
  <c r="E27" i="4"/>
  <c r="E26" i="4"/>
  <c r="E9" i="13"/>
  <c r="E20" i="4" s="1"/>
  <c r="E6" i="15" l="1"/>
  <c r="E18" i="4"/>
  <c r="E19" i="4" l="1"/>
  <c r="E8" i="14"/>
  <c r="E17" i="4" s="1"/>
  <c r="E7" i="12" l="1"/>
  <c r="E16" i="4" s="1"/>
  <c r="E7" i="10"/>
  <c r="E15" i="4" s="1"/>
  <c r="D7" i="10"/>
  <c r="E8" i="9" l="1"/>
  <c r="E14" i="4" s="1"/>
  <c r="E8" i="4" s="1"/>
  <c r="E9" i="8" l="1"/>
  <c r="E13" i="4" s="1"/>
  <c r="E7" i="7" l="1"/>
  <c r="E12" i="4" s="1"/>
  <c r="D7" i="7"/>
  <c r="C7" i="7"/>
  <c r="B7" i="7" l="1"/>
  <c r="E7" i="6"/>
  <c r="E11" i="4" s="1"/>
  <c r="E6" i="3"/>
  <c r="E10" i="4" l="1"/>
  <c r="E23" i="4"/>
  <c r="C9" i="8"/>
  <c r="C6" i="3"/>
  <c r="D6" i="3"/>
  <c r="D24" i="4" s="1"/>
  <c r="C24" i="4" l="1"/>
  <c r="B24" i="4" s="1"/>
  <c r="B6" i="3"/>
  <c r="D27" i="4"/>
  <c r="C27" i="4"/>
  <c r="D9" i="8"/>
  <c r="B9" i="8" s="1"/>
  <c r="B27" i="4" l="1"/>
  <c r="D7" i="6"/>
  <c r="C7" i="6"/>
  <c r="D8" i="9"/>
  <c r="C8" i="9"/>
  <c r="B8" i="9" s="1"/>
  <c r="C7" i="10"/>
  <c r="B7" i="10" s="1"/>
  <c r="D6" i="15"/>
  <c r="D19" i="4" s="1"/>
  <c r="C6" i="15"/>
  <c r="D8" i="14"/>
  <c r="C8" i="14"/>
  <c r="B8" i="14" s="1"/>
  <c r="C7" i="16"/>
  <c r="D7" i="16"/>
  <c r="C7" i="12"/>
  <c r="D7" i="12"/>
  <c r="C19" i="4" l="1"/>
  <c r="B19" i="4" s="1"/>
  <c r="B6" i="15"/>
  <c r="B7" i="16"/>
  <c r="B7" i="12"/>
  <c r="B7" i="6"/>
  <c r="C26" i="4"/>
  <c r="D18" i="4" l="1"/>
  <c r="C18" i="4"/>
  <c r="B18" i="4" l="1"/>
  <c r="C23" i="4"/>
  <c r="D14" i="4"/>
  <c r="D26" i="4"/>
  <c r="C14" i="4"/>
  <c r="B14" i="4" l="1"/>
  <c r="D23" i="4"/>
  <c r="B23" i="4" s="1"/>
  <c r="B26" i="4"/>
  <c r="D17" i="4"/>
  <c r="C28" i="4" l="1"/>
  <c r="C29" i="4" s="1"/>
  <c r="C17" i="4"/>
  <c r="B17" i="4" s="1"/>
  <c r="D9" i="13" l="1"/>
  <c r="D20" i="4" s="1"/>
  <c r="D12" i="4"/>
  <c r="C12" i="4"/>
  <c r="D16" i="4"/>
  <c r="C16" i="4"/>
  <c r="B16" i="4" s="1"/>
  <c r="C13" i="4"/>
  <c r="D13" i="4"/>
  <c r="D15" i="4"/>
  <c r="C15" i="4"/>
  <c r="B15" i="4" s="1"/>
  <c r="C11" i="4"/>
  <c r="D11" i="4"/>
  <c r="C9" i="13"/>
  <c r="D10" i="4"/>
  <c r="C10" i="4"/>
  <c r="B12" i="4" l="1"/>
  <c r="C20" i="4"/>
  <c r="B20" i="4" s="1"/>
  <c r="B9" i="13"/>
  <c r="B13" i="4"/>
  <c r="B11" i="4"/>
  <c r="B10" i="4"/>
  <c r="B8" i="4" l="1"/>
</calcChain>
</file>

<file path=xl/sharedStrings.xml><?xml version="1.0" encoding="utf-8"?>
<sst xmlns="http://schemas.openxmlformats.org/spreadsheetml/2006/main" count="909" uniqueCount="81">
  <si>
    <t xml:space="preserve">Majandus- ja infotehnoloogiaministri 25.08.2023. a käskkiri nr 135 </t>
  </si>
  <si>
    <t>"Toetuse andmise tingimused valdkondlike digipöörete toetamiseks"</t>
  </si>
  <si>
    <t>lisa (muudetud sõnastuses)</t>
  </si>
  <si>
    <t>Valdkondlike digipöörete nimekiri</t>
  </si>
  <si>
    <t>Valdkondlike digipöörete elluviijad ja tegevuste koondnimekiri</t>
  </si>
  <si>
    <t>Elluviija</t>
  </si>
  <si>
    <t>Kokku</t>
  </si>
  <si>
    <t>Elluviija: Kliimaministeerium (KLIM)</t>
  </si>
  <si>
    <t>Elluviija: Kultuuriministeerium (KUM)</t>
  </si>
  <si>
    <t>Elluviija: Majandus- ja Kommunikatsiooniministeerium (MKM)</t>
  </si>
  <si>
    <t>Elluviija: Rahandusministeerium (RAM)</t>
  </si>
  <si>
    <t>Elluviija: Regionaal- ja Põllumajandusministeerium (REM)</t>
  </si>
  <si>
    <t>Elluviija: Siseministeerium (SIM)</t>
  </si>
  <si>
    <t>Elluviija: Sotsiaalministeerium (SOM)</t>
  </si>
  <si>
    <t>Elluviija: Välisministeerium (VÄM)</t>
  </si>
  <si>
    <t>Elluviija: Riigikantselei</t>
  </si>
  <si>
    <t>Elluviija: Eesti Linnade ja Valdade Liit (ELVL)</t>
  </si>
  <si>
    <t>Tegevus</t>
  </si>
  <si>
    <t>1. Infotehnoloogiliste lahenduste väljatöötamine ja arendamine</t>
  </si>
  <si>
    <t>2. Küberruumi hoidmine, arendamine ja juurutamine usaldusväärse ja turvalisena</t>
  </si>
  <si>
    <t>3. Teadlikkuse tõstmine (teadlikkuse tõstmine punktides 3.1.1., 3.1.2. ja 3.1.4. nimetatud tegevuste osas, sealhulgas elluviija ja partnerite teadlikkuse tõstmine )</t>
  </si>
  <si>
    <t>4. Muu digipöördega seotud otsene kulu (valdkondliku digipöörde elluviimisega seotud tegevused)</t>
  </si>
  <si>
    <t>2023–2025 kokku</t>
  </si>
  <si>
    <t>Eelarve</t>
  </si>
  <si>
    <t>Panus Eesti 2035 näitajatesse: Sooline võrdõiguslikkus, hoolivus ja koostöömeelsus, ligipääsevatus, KOV rahulolu teenusega</t>
  </si>
  <si>
    <t>Seos DA 2030 arengukavaga -peab olema välja toodud DA 2030 rahulolu mõõdik ning metoodika, kuidas parim kasutajakogemus saavutatakse.</t>
  </si>
  <si>
    <t xml:space="preserve">Seos vastava valdkonna arengukavaga </t>
  </si>
  <si>
    <t>Tegevuse seos rakenduskava poliitikaeesmärk 1 „Nutikam Eesti“ erieesmärgi „digitaliseerimisest kasu toomine kodanike, ettevõtjate, teadusasutuste ja avaliku sektori asutuste jaoks"  kasusaajaga</t>
  </si>
  <si>
    <t>Tegevuse põhjendatus - tegevus on seotud TAT eesmärkide ja tulemuste saavutamisega ning on läbinud koordineerija nõustamise kontroll-lehtede alusel</t>
  </si>
  <si>
    <t>Tegevuse kuluefektiivsus -tegevuse hinnastamisel on arvestatud parimaid praktikaid ja üldist tava (nt hangete raamlepingu hindasid, personalil Fontese uuringuid jms)</t>
  </si>
  <si>
    <t>Tegevuse elluviija suutlikkus tegevust ellu viia - arvestatud on elluviija või partneri varasemat kogemusi ja võimekust</t>
  </si>
  <si>
    <t>Elluviija: Justiitsministeerium</t>
  </si>
  <si>
    <t>x</t>
  </si>
  <si>
    <t>EELARVE KOKKU</t>
  </si>
  <si>
    <t>Meetmete nimekirja tulemusnäitaja:</t>
  </si>
  <si>
    <t>Uute ja uuendatud avalike digiteenuste, -toodete ja -protsesside kasutajad. Mõõtühik: lõppkasutajaid aastas.</t>
  </si>
  <si>
    <t>Periood</t>
  </si>
  <si>
    <t>2023
algtase</t>
  </si>
  <si>
    <t>2024
sihttase</t>
  </si>
  <si>
    <t>2025
sihttase</t>
  </si>
  <si>
    <t>2026
sihttase</t>
  </si>
  <si>
    <t>2027
sihttase</t>
  </si>
  <si>
    <t>2028
sihttase</t>
  </si>
  <si>
    <t>Väärtus</t>
  </si>
  <si>
    <t>Meetmete nimekirja väljundnäitaja:</t>
  </si>
  <si>
    <t xml:space="preserve">Uued või uuendatud digiteenused, -tooted ja -protsessid. Mõõtühik: arv </t>
  </si>
  <si>
    <t>Avaliku sektori asutused, keda toetatakse digiteenuste, -toodete ja -protsesside väljatöötamiseks. Mõõtühik: Avaliku sektori asutused.</t>
  </si>
  <si>
    <t>Projektispetsiifiline näitaja (Eesti digiühiskonna arengukava 2030 (DA 2030) mõõdik):</t>
  </si>
  <si>
    <t xml:space="preserve">Avalike digiteenustega rahulolu. Mõõtühik: % </t>
  </si>
  <si>
    <t>Kliimaministeeriumi valdkondlik digipööre</t>
  </si>
  <si>
    <t>Elluviija: Kliimaministeerium</t>
  </si>
  <si>
    <t>4. Muu digipöördega seotud otsene kulu</t>
  </si>
  <si>
    <t>Kultuuriministeeriumi valdkondlik digipööre</t>
  </si>
  <si>
    <t>Elluviija: Kultuuriministeerium</t>
  </si>
  <si>
    <t>Majandus- ja Kommunikatsiooniministeeriumi valdkondlik digipööre</t>
  </si>
  <si>
    <t>Elluviija: Majandus- ja Kommunikatsiooniministeerium</t>
  </si>
  <si>
    <t>3. Teadlikkuse tõstmine</t>
  </si>
  <si>
    <t>Rahandusministeeriumi valdkondlik digipööre</t>
  </si>
  <si>
    <t>Elluviija: Rahandusministeerium</t>
  </si>
  <si>
    <t>Regionaal- ja Põllumajandusministeeriumi valdkondlik digipööre</t>
  </si>
  <si>
    <t>Elluviija: Regionaal- ja Põllumajandusministeerium</t>
  </si>
  <si>
    <t>Siseministeeriumi valdkondlik digipööre</t>
  </si>
  <si>
    <t>Elluviija: Siseministeerium</t>
  </si>
  <si>
    <t>Sotsiaalministeeriumi valdkondlik digipööre</t>
  </si>
  <si>
    <t>Elluviija: Sotsiaalministeerium</t>
  </si>
  <si>
    <t>Välisministeeriumi valdkondlik digipööre</t>
  </si>
  <si>
    <t>Elluviija: Välisministeerium</t>
  </si>
  <si>
    <t>Riigikantselei valdkondlik digipööre</t>
  </si>
  <si>
    <t>Eesti Linnade ja Valdade Liidu valdkondlik digipööre</t>
  </si>
  <si>
    <t>Elluviija: Eesti Linnade ja Valdade Liit</t>
  </si>
  <si>
    <t>Avaliku sektori asutused, keda toetatakse digiteenuste, -toodete ja -protsesside väljatöötamiseks. Mõõtühik (arv): Avaliku sektori asutused.</t>
  </si>
  <si>
    <t>Uute ja uuendatud avalike digiteenuste, -toodete ja -protsesside kasutajad. Mõõtühik (arv): lõppkasutajaid aastas.</t>
  </si>
  <si>
    <t xml:space="preserve">Uued või uuendatud digiteenused, -tooted ja -protsessid. Mõõtühik (arv): arv </t>
  </si>
  <si>
    <t>2 741 036</t>
  </si>
  <si>
    <t>2029
lõpptase</t>
  </si>
  <si>
    <t>Elluviija: Haridus- ja Teadusministeerium (HTM)</t>
  </si>
  <si>
    <t>Haridus- ja Teadusministeeriumi valdkondlik digipööre</t>
  </si>
  <si>
    <t>Jaotamata eelarve 2026–2029</t>
  </si>
  <si>
    <t>Justiits- ja Digiministeeriumi valdkondlik digipööre</t>
  </si>
  <si>
    <t>Elluviija: Justiits- ja Digiministeerium</t>
  </si>
  <si>
    <t>Elluviija: Justiits- ja Digiministeerium (JDM)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</si>
</sst>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2" borderId="9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3" fontId="3" fillId="0" borderId="7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3" fontId="9" fillId="0" borderId="7" xfId="0" applyNumberFormat="1" applyFont="1" applyBorder="1" applyAlignment="1">
      <alignment vertical="top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vertical="top"/>
    </xf>
    <xf numFmtId="3" fontId="4" fillId="0" borderId="8" xfId="0" applyNumberFormat="1" applyFont="1" applyBorder="1" applyAlignment="1">
      <alignment horizontal="right" vertical="top"/>
    </xf>
    <xf numFmtId="0" fontId="4" fillId="0" borderId="14" xfId="0" applyFont="1" applyBorder="1" applyAlignment="1">
      <alignment horizontal="left" vertical="top"/>
    </xf>
    <xf numFmtId="3" fontId="4" fillId="0" borderId="15" xfId="0" applyNumberFormat="1" applyFont="1" applyBorder="1" applyAlignment="1">
      <alignment vertical="top"/>
    </xf>
    <xf numFmtId="3" fontId="4" fillId="0" borderId="17" xfId="0" applyNumberFormat="1" applyFont="1" applyBorder="1" applyAlignment="1">
      <alignment vertical="top"/>
    </xf>
    <xf numFmtId="3" fontId="3" fillId="0" borderId="19" xfId="0" applyNumberFormat="1" applyFont="1" applyBorder="1" applyAlignment="1">
      <alignment vertical="top"/>
    </xf>
    <xf numFmtId="0" fontId="5" fillId="0" borderId="22" xfId="0" applyFont="1" applyBorder="1" applyAlignment="1">
      <alignment horizontal="left" vertical="top"/>
    </xf>
    <xf numFmtId="0" fontId="3" fillId="0" borderId="24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26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7" xfId="0" applyBorder="1" applyAlignment="1">
      <alignment vertical="top"/>
    </xf>
    <xf numFmtId="0" fontId="4" fillId="0" borderId="20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31" xfId="0" applyFont="1" applyBorder="1" applyAlignment="1">
      <alignment horizontal="left" vertical="top"/>
    </xf>
    <xf numFmtId="0" fontId="4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3" fontId="3" fillId="0" borderId="37" xfId="0" applyNumberFormat="1" applyFont="1" applyBorder="1" applyAlignment="1">
      <alignment vertical="top"/>
    </xf>
    <xf numFmtId="3" fontId="4" fillId="0" borderId="38" xfId="0" applyNumberFormat="1" applyFont="1" applyBorder="1" applyAlignment="1">
      <alignment vertical="top"/>
    </xf>
    <xf numFmtId="3" fontId="4" fillId="0" borderId="32" xfId="0" applyNumberFormat="1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2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3" fontId="3" fillId="0" borderId="23" xfId="0" applyNumberFormat="1" applyFont="1" applyBorder="1" applyAlignment="1">
      <alignment vertical="top"/>
    </xf>
    <xf numFmtId="3" fontId="3" fillId="0" borderId="40" xfId="0" applyNumberFormat="1" applyFont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0" fontId="5" fillId="0" borderId="2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3" fontId="4" fillId="0" borderId="32" xfId="0" applyNumberFormat="1" applyFont="1" applyBorder="1" applyAlignment="1">
      <alignment vertical="top" wrapText="1"/>
    </xf>
    <xf numFmtId="3" fontId="4" fillId="0" borderId="38" xfId="0" applyNumberFormat="1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3" fillId="0" borderId="19" xfId="0" applyNumberFormat="1" applyFont="1" applyBorder="1" applyAlignment="1">
      <alignment vertical="top" wrapText="1"/>
    </xf>
    <xf numFmtId="3" fontId="3" fillId="0" borderId="37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3" fontId="3" fillId="0" borderId="23" xfId="0" applyNumberFormat="1" applyFont="1" applyBorder="1" applyAlignment="1">
      <alignment vertical="top" wrapText="1"/>
    </xf>
    <xf numFmtId="3" fontId="3" fillId="0" borderId="40" xfId="0" applyNumberFormat="1" applyFont="1" applyBorder="1" applyAlignment="1">
      <alignment vertical="top" wrapText="1"/>
    </xf>
    <xf numFmtId="3" fontId="4" fillId="0" borderId="15" xfId="0" applyNumberFormat="1" applyFont="1" applyBorder="1" applyAlignment="1">
      <alignment vertical="top" wrapText="1"/>
    </xf>
    <xf numFmtId="3" fontId="4" fillId="0" borderId="17" xfId="0" applyNumberFormat="1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3" fontId="0" fillId="0" borderId="0" xfId="0" applyNumberFormat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3" fontId="3" fillId="0" borderId="19" xfId="0" applyNumberFormat="1" applyFont="1" applyBorder="1" applyAlignment="1">
      <alignment horizontal="right" vertical="top" wrapText="1"/>
    </xf>
    <xf numFmtId="3" fontId="3" fillId="0" borderId="37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vertical="top" wrapText="1"/>
    </xf>
    <xf numFmtId="3" fontId="4" fillId="0" borderId="39" xfId="0" applyNumberFormat="1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vertical="top" wrapText="1"/>
    </xf>
    <xf numFmtId="3" fontId="3" fillId="0" borderId="41" xfId="0" applyNumberFormat="1" applyFont="1" applyBorder="1" applyAlignment="1">
      <alignment vertical="top" wrapText="1"/>
    </xf>
    <xf numFmtId="1" fontId="4" fillId="0" borderId="20" xfId="0" applyNumberFormat="1" applyFont="1" applyBorder="1" applyAlignment="1">
      <alignment horizontal="center" vertical="top" wrapText="1"/>
    </xf>
    <xf numFmtId="1" fontId="4" fillId="0" borderId="31" xfId="0" applyNumberFormat="1" applyFont="1" applyBorder="1" applyAlignment="1">
      <alignment vertical="top" wrapText="1"/>
    </xf>
    <xf numFmtId="3" fontId="5" fillId="0" borderId="22" xfId="0" applyNumberFormat="1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3" fontId="4" fillId="0" borderId="31" xfId="0" applyNumberFormat="1" applyFont="1" applyBorder="1" applyAlignment="1">
      <alignment vertical="top" wrapText="1"/>
    </xf>
    <xf numFmtId="3" fontId="3" fillId="0" borderId="21" xfId="0" applyNumberFormat="1" applyFont="1" applyBorder="1" applyAlignment="1">
      <alignment vertical="top" wrapText="1"/>
    </xf>
    <xf numFmtId="3" fontId="3" fillId="0" borderId="22" xfId="0" applyNumberFormat="1" applyFont="1" applyBorder="1" applyAlignment="1">
      <alignment vertical="top" wrapText="1"/>
    </xf>
    <xf numFmtId="3" fontId="4" fillId="0" borderId="14" xfId="0" applyNumberFormat="1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3" fontId="9" fillId="0" borderId="19" xfId="0" applyNumberFormat="1" applyFont="1" applyBorder="1" applyAlignment="1">
      <alignment horizontal="right" vertical="top" wrapText="1"/>
    </xf>
    <xf numFmtId="3" fontId="3" fillId="0" borderId="42" xfId="0" applyNumberFormat="1" applyFont="1" applyBorder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3" fontId="5" fillId="0" borderId="19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right" vertical="top" wrapText="1"/>
    </xf>
    <xf numFmtId="3" fontId="7" fillId="0" borderId="22" xfId="0" applyNumberFormat="1" applyFont="1" applyBorder="1" applyAlignment="1">
      <alignment horizontal="right" vertical="top" wrapText="1"/>
    </xf>
    <xf numFmtId="3" fontId="7" fillId="0" borderId="21" xfId="0" applyNumberFormat="1" applyFont="1" applyBorder="1" applyAlignment="1">
      <alignment horizontal="right" vertical="top" wrapText="1"/>
    </xf>
    <xf numFmtId="0" fontId="5" fillId="0" borderId="42" xfId="0" applyFont="1" applyBorder="1" applyAlignment="1">
      <alignment horizontal="left" vertical="top" wrapText="1"/>
    </xf>
    <xf numFmtId="3" fontId="7" fillId="0" borderId="42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4" fillId="0" borderId="43" xfId="0" applyNumberFormat="1" applyFont="1" applyBorder="1" applyAlignment="1">
      <alignment vertical="top" wrapText="1"/>
    </xf>
    <xf numFmtId="3" fontId="4" fillId="0" borderId="14" xfId="0" applyNumberFormat="1" applyFont="1" applyBorder="1" applyAlignment="1">
      <alignment horizontal="right" vertical="top" wrapText="1"/>
    </xf>
    <xf numFmtId="0" fontId="4" fillId="0" borderId="32" xfId="0" applyFont="1" applyBorder="1" applyAlignment="1">
      <alignment horizontal="right" vertical="top" wrapText="1"/>
    </xf>
    <xf numFmtId="3" fontId="7" fillId="0" borderId="19" xfId="0" applyNumberFormat="1" applyFont="1" applyBorder="1" applyAlignment="1">
      <alignment horizontal="right" vertical="top" wrapText="1"/>
    </xf>
    <xf numFmtId="3" fontId="7" fillId="0" borderId="41" xfId="0" applyNumberFormat="1" applyFont="1" applyBorder="1" applyAlignment="1">
      <alignment horizontal="right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7" fillId="0" borderId="22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 wrapText="1"/>
    </xf>
    <xf numFmtId="0" fontId="9" fillId="0" borderId="41" xfId="0" applyFont="1" applyBorder="1" applyAlignment="1">
      <alignment horizontal="right" vertical="top" wrapText="1"/>
    </xf>
    <xf numFmtId="3" fontId="9" fillId="0" borderId="41" xfId="0" applyNumberFormat="1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3" fontId="7" fillId="0" borderId="6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vertical="top"/>
    </xf>
    <xf numFmtId="3" fontId="5" fillId="0" borderId="6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3" fontId="2" fillId="0" borderId="19" xfId="0" applyNumberFormat="1" applyFont="1" applyBorder="1" applyAlignment="1">
      <alignment vertical="top" wrapText="1"/>
    </xf>
    <xf numFmtId="3" fontId="2" fillId="0" borderId="37" xfId="0" applyNumberFormat="1" applyFont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3" fontId="10" fillId="3" borderId="13" xfId="0" applyNumberFormat="1" applyFont="1" applyFill="1" applyBorder="1" applyAlignment="1">
      <alignment horizontal="right" vertical="top" wrapText="1"/>
    </xf>
    <xf numFmtId="3" fontId="10" fillId="3" borderId="28" xfId="0" applyNumberFormat="1" applyFont="1" applyFill="1" applyBorder="1" applyAlignment="1">
      <alignment horizontal="right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8" xfId="0" applyFont="1" applyBorder="1" applyAlignment="1">
      <alignment vertical="top" wrapText="1"/>
    </xf>
    <xf numFmtId="3" fontId="5" fillId="0" borderId="40" xfId="0" applyNumberFormat="1" applyFont="1" applyBorder="1" applyAlignment="1">
      <alignment vertical="top" wrapText="1"/>
    </xf>
    <xf numFmtId="0" fontId="6" fillId="3" borderId="44" xfId="0" applyFont="1" applyFill="1" applyBorder="1" applyAlignment="1">
      <alignment vertical="top" wrapText="1"/>
    </xf>
    <xf numFmtId="3" fontId="10" fillId="3" borderId="45" xfId="0" applyNumberFormat="1" applyFont="1" applyFill="1" applyBorder="1" applyAlignment="1">
      <alignment horizontal="right" vertical="top" wrapText="1"/>
    </xf>
    <xf numFmtId="3" fontId="10" fillId="3" borderId="46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3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3" borderId="13" xfId="0" applyFont="1" applyFill="1" applyBorder="1" applyAlignment="1">
      <alignment horizontal="right" vertical="top" wrapText="1"/>
    </xf>
    <xf numFmtId="0" fontId="10" fillId="3" borderId="28" xfId="0" applyFont="1" applyFill="1" applyBorder="1" applyAlignment="1">
      <alignment horizontal="right" vertical="top" wrapText="1"/>
    </xf>
    <xf numFmtId="0" fontId="6" fillId="2" borderId="49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3" fontId="3" fillId="0" borderId="8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0" fontId="10" fillId="2" borderId="47" xfId="0" applyFont="1" applyFill="1" applyBorder="1" applyAlignment="1">
      <alignment horizontal="left" vertical="top" wrapText="1"/>
    </xf>
    <xf numFmtId="0" fontId="10" fillId="2" borderId="48" xfId="0" applyFont="1" applyFill="1" applyBorder="1" applyAlignment="1">
      <alignment horizontal="left" vertical="top" wrapText="1"/>
    </xf>
    <xf numFmtId="0" fontId="10" fillId="2" borderId="38" xfId="0" applyFont="1" applyFill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egovg01.sharepoint.com/sites/Digiarenguvaldkond/DIGIRIIK/RAHA/Struktuurivahendid/SF%202021-2027/Valdkondlikud%20digip&#246;&#246;rded/2024%20kevad%20materjalid/JUM/JUM_Detailsem%20plaan_01032024.xlsx" TargetMode="External"/><Relationship Id="rId1" Type="http://schemas.openxmlformats.org/officeDocument/2006/relationships/externalLinkPath" Target="https://eegovg01.sharepoint.com/sites/Digiarenguvaldkond/DIGIRIIK/RAHA/Struktuurivahendid/SF%202021-2027/Valdkondlikud%20digip&#246;&#246;rded/2024%20kevad%20materjalid/JUM/JUM_Detailsem%20plaan_01032024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egovg01.sharepoint.com/sites/Digiarenguvaldkond/DIGIRIIK/RAHA/Struktuurivahendid/SF%202021-2027/Valdkondlikud%20digip&#246;&#246;rded/2024%20kevad%20materjalid/MKM/KK%20lisa%20valemite%20kontroll/KK%20lisasse%20arvutused%20mitteametlikule_062024_MKM_Detailsem%20plaan.xlsx" TargetMode="External"/><Relationship Id="rId2" Type="http://schemas.microsoft.com/office/2019/04/relationships/externalLinkLongPath" Target="https://eegovg01.sharepoint.com/sites/Digiarenguvaldkond/DIGIRIIK/RAHA/Struktuurivahendid/SF%202021-2027/Valdkondlikud%20digip&#246;&#246;rded/2024%20kevad%20materjalid/MKM/KK%20lisa%20valemite%20kontroll/KK%20lisasse%20arvutused%20mitteametlikule_062024_MKM_Detailsem%20plaan.xlsx?8959CA52" TargetMode="External"/><Relationship Id="rId1" Type="http://schemas.openxmlformats.org/officeDocument/2006/relationships/externalLinkPath" Target="file:///\\8959CA52\KK%20lisasse%20arvutused%20mitteametlikule_062024_MKM_Detailsem%20pla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uni 2025 detsember tegevuskava"/>
      <sheetName val="Seirearuanne"/>
      <sheetName val="KK_lisa"/>
      <sheetName val="Tegevuskava"/>
      <sheetName val="Ettekande arvutused"/>
      <sheetName val="Personal"/>
    </sheetNames>
    <sheetDataSet>
      <sheetData sheetId="0">
        <row r="29">
          <cell r="B29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kuni 2025 detsember tegevuskava"/>
      <sheetName val="Seirearuanne"/>
      <sheetName val="KK_lisa"/>
      <sheetName val="Tegevuskava"/>
      <sheetName val="Ettekande arvutused"/>
      <sheetName val="Personal"/>
      <sheetName val="RES ÕIGUSAKTIDE LISAVAJADUS"/>
    </sheetNames>
    <sheetDataSet>
      <sheetData sheetId="0">
        <row r="35">
          <cell r="C35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8EB6-E795-48F0-B9AA-D22CC4F06B28}">
  <dimension ref="A1:F30"/>
  <sheetViews>
    <sheetView tabSelected="1" topLeftCell="A4" workbookViewId="0">
      <selection activeCell="G21" sqref="G21"/>
    </sheetView>
  </sheetViews>
  <sheetFormatPr defaultColWidth="8.7265625" defaultRowHeight="14.5" x14ac:dyDescent="0.35"/>
  <cols>
    <col min="1" max="1" width="63.1796875" style="5" customWidth="1"/>
    <col min="2" max="5" width="11.54296875" style="5" customWidth="1"/>
    <col min="6" max="16384" width="8.7265625" style="5"/>
  </cols>
  <sheetData>
    <row r="1" spans="1:6" x14ac:dyDescent="0.35">
      <c r="A1" s="5" t="s">
        <v>0</v>
      </c>
    </row>
    <row r="2" spans="1:6" x14ac:dyDescent="0.35">
      <c r="A2" s="5" t="s">
        <v>1</v>
      </c>
    </row>
    <row r="3" spans="1:6" x14ac:dyDescent="0.35">
      <c r="A3" s="5" t="s">
        <v>2</v>
      </c>
    </row>
    <row r="4" spans="1:6" x14ac:dyDescent="0.35">
      <c r="A4" s="4" t="s">
        <v>3</v>
      </c>
      <c r="B4" s="4"/>
    </row>
    <row r="5" spans="1:6" x14ac:dyDescent="0.35">
      <c r="A5" s="46" t="s">
        <v>4</v>
      </c>
      <c r="B5" s="46"/>
    </row>
    <row r="6" spans="1:6" ht="10.5" customHeight="1" x14ac:dyDescent="0.35">
      <c r="A6" s="46"/>
      <c r="B6" s="46"/>
    </row>
    <row r="7" spans="1:6" ht="14.65" customHeight="1" x14ac:dyDescent="0.35">
      <c r="A7" s="8" t="s">
        <v>5</v>
      </c>
      <c r="B7" s="125" t="s">
        <v>6</v>
      </c>
      <c r="C7" s="6">
        <v>2023</v>
      </c>
      <c r="D7" s="6">
        <v>2024</v>
      </c>
      <c r="E7" s="6">
        <v>2025</v>
      </c>
    </row>
    <row r="8" spans="1:6" ht="14.65" customHeight="1" x14ac:dyDescent="0.35">
      <c r="A8" s="8" t="s">
        <v>6</v>
      </c>
      <c r="B8" s="124">
        <f t="shared" ref="B8:B20" si="0">SUM(C8:E8)</f>
        <v>54464396.060000002</v>
      </c>
      <c r="C8" s="18">
        <f>SUM(C9:C20)</f>
        <v>1206819.2</v>
      </c>
      <c r="D8" s="18">
        <f>SUM(D9:D20)</f>
        <v>22546920.009333335</v>
      </c>
      <c r="E8" s="18">
        <f>SUM(E9:E20)</f>
        <v>30710656.850666665</v>
      </c>
    </row>
    <row r="9" spans="1:6" ht="14.65" customHeight="1" x14ac:dyDescent="0.35">
      <c r="A9" s="8" t="s">
        <v>75</v>
      </c>
      <c r="B9" s="124">
        <f t="shared" si="0"/>
        <v>110000</v>
      </c>
      <c r="C9" s="151">
        <f>HTM!C6</f>
        <v>0</v>
      </c>
      <c r="D9" s="151">
        <f>HTM!D6</f>
        <v>0</v>
      </c>
      <c r="E9" s="151">
        <f>HTM!E6</f>
        <v>110000</v>
      </c>
    </row>
    <row r="10" spans="1:6" x14ac:dyDescent="0.35">
      <c r="A10" s="8" t="s">
        <v>80</v>
      </c>
      <c r="B10" s="124">
        <f t="shared" si="0"/>
        <v>908800</v>
      </c>
      <c r="C10" s="9">
        <f>JDM!C6</f>
        <v>0</v>
      </c>
      <c r="D10" s="9">
        <f>JDM!D6</f>
        <v>495195</v>
      </c>
      <c r="E10" s="9">
        <f>JDM!E6</f>
        <v>413605</v>
      </c>
    </row>
    <row r="11" spans="1:6" x14ac:dyDescent="0.35">
      <c r="A11" s="8" t="s">
        <v>7</v>
      </c>
      <c r="B11" s="124">
        <f t="shared" si="0"/>
        <v>4500702</v>
      </c>
      <c r="C11" s="9">
        <f>SUM(KLIM!C7)</f>
        <v>0</v>
      </c>
      <c r="D11" s="9">
        <f>KLIM!D7</f>
        <v>2030440</v>
      </c>
      <c r="E11" s="9">
        <f>KLIM!E7</f>
        <v>2470262</v>
      </c>
      <c r="F11" s="150"/>
    </row>
    <row r="12" spans="1:6" x14ac:dyDescent="0.35">
      <c r="A12" s="8" t="s">
        <v>8</v>
      </c>
      <c r="B12" s="124">
        <f t="shared" si="0"/>
        <v>9406338.8599999994</v>
      </c>
      <c r="C12" s="10">
        <f>KUM!C7</f>
        <v>288180</v>
      </c>
      <c r="D12" s="10">
        <f>KUM!D7</f>
        <v>6472509.8599999994</v>
      </c>
      <c r="E12" s="10">
        <f>KUM!E7</f>
        <v>2645649</v>
      </c>
      <c r="F12" s="150"/>
    </row>
    <row r="13" spans="1:6" x14ac:dyDescent="0.35">
      <c r="A13" s="8" t="s">
        <v>9</v>
      </c>
      <c r="B13" s="124">
        <f t="shared" si="0"/>
        <v>5888235.2000000002</v>
      </c>
      <c r="C13" s="9">
        <f>MKM!C9</f>
        <v>24685.199999999997</v>
      </c>
      <c r="D13" s="9">
        <f>MKM!D9</f>
        <v>2094100</v>
      </c>
      <c r="E13" s="9">
        <f>MKM!E9</f>
        <v>3769450</v>
      </c>
      <c r="F13" s="150"/>
    </row>
    <row r="14" spans="1:6" x14ac:dyDescent="0.35">
      <c r="A14" s="8" t="s">
        <v>10</v>
      </c>
      <c r="B14" s="124">
        <f t="shared" si="0"/>
        <v>6578730.2000000002</v>
      </c>
      <c r="C14" s="128">
        <f>RAM!C8</f>
        <v>210308</v>
      </c>
      <c r="D14" s="128">
        <f>RAM!D8</f>
        <v>1117893.2</v>
      </c>
      <c r="E14" s="128">
        <f>RAM!E8</f>
        <v>5250529</v>
      </c>
      <c r="F14" s="150"/>
    </row>
    <row r="15" spans="1:6" x14ac:dyDescent="0.35">
      <c r="A15" s="8" t="s">
        <v>11</v>
      </c>
      <c r="B15" s="124">
        <f t="shared" si="0"/>
        <v>2373877.4</v>
      </c>
      <c r="C15" s="9">
        <f>REM!C7</f>
        <v>0</v>
      </c>
      <c r="D15" s="9">
        <f>REM!D7</f>
        <v>610333.4</v>
      </c>
      <c r="E15" s="9">
        <f>REM!E7</f>
        <v>1763544</v>
      </c>
      <c r="F15" s="150"/>
    </row>
    <row r="16" spans="1:6" x14ac:dyDescent="0.35">
      <c r="A16" s="8" t="s">
        <v>12</v>
      </c>
      <c r="B16" s="124">
        <f t="shared" si="0"/>
        <v>9637350.4000000004</v>
      </c>
      <c r="C16" s="11">
        <f>SIM!C7</f>
        <v>0</v>
      </c>
      <c r="D16" s="11">
        <f>SIM!D7</f>
        <v>3113568.5493333335</v>
      </c>
      <c r="E16" s="11">
        <f>SIM!E7</f>
        <v>6523781.8506666664</v>
      </c>
      <c r="F16" s="150"/>
    </row>
    <row r="17" spans="1:6" x14ac:dyDescent="0.35">
      <c r="A17" s="8" t="s">
        <v>13</v>
      </c>
      <c r="B17" s="124">
        <f t="shared" si="0"/>
        <v>10059932</v>
      </c>
      <c r="C17" s="9">
        <f>SOM!C8</f>
        <v>18646</v>
      </c>
      <c r="D17" s="9">
        <f>SOM!D8</f>
        <v>4210696</v>
      </c>
      <c r="E17" s="9">
        <f>SOM!E8</f>
        <v>5830590</v>
      </c>
    </row>
    <row r="18" spans="1:6" x14ac:dyDescent="0.35">
      <c r="A18" s="8" t="s">
        <v>14</v>
      </c>
      <c r="B18" s="124">
        <f t="shared" si="0"/>
        <v>3011100</v>
      </c>
      <c r="C18" s="9">
        <f>VÄM!C7</f>
        <v>665000</v>
      </c>
      <c r="D18" s="9">
        <f>VÄM!D7</f>
        <v>1569100</v>
      </c>
      <c r="E18" s="9">
        <f>VÄM!E7</f>
        <v>777000</v>
      </c>
    </row>
    <row r="19" spans="1:6" x14ac:dyDescent="0.35">
      <c r="A19" s="8" t="s">
        <v>15</v>
      </c>
      <c r="B19" s="124">
        <f t="shared" si="0"/>
        <v>829220</v>
      </c>
      <c r="C19" s="9">
        <f>Riigikantselei!C6</f>
        <v>0</v>
      </c>
      <c r="D19" s="9">
        <f>Riigikantselei!D6</f>
        <v>379840</v>
      </c>
      <c r="E19" s="9">
        <f>Riigikantselei!E6</f>
        <v>449380</v>
      </c>
      <c r="F19" s="150"/>
    </row>
    <row r="20" spans="1:6" x14ac:dyDescent="0.35">
      <c r="A20" s="7" t="s">
        <v>16</v>
      </c>
      <c r="B20" s="124">
        <f t="shared" si="0"/>
        <v>1160110</v>
      </c>
      <c r="C20" s="49">
        <f>ELVL!C9</f>
        <v>0</v>
      </c>
      <c r="D20" s="49">
        <f>ELVL!D9</f>
        <v>453244</v>
      </c>
      <c r="E20" s="49">
        <f>ELVL!E9</f>
        <v>706866</v>
      </c>
    </row>
    <row r="21" spans="1:6" ht="25" customHeight="1" x14ac:dyDescent="0.35">
      <c r="A21" s="12"/>
      <c r="B21" s="12"/>
    </row>
    <row r="22" spans="1:6" x14ac:dyDescent="0.35">
      <c r="A22" s="13" t="s">
        <v>17</v>
      </c>
      <c r="B22" s="127" t="s">
        <v>6</v>
      </c>
      <c r="C22" s="14">
        <v>2023</v>
      </c>
      <c r="D22" s="14">
        <v>2024</v>
      </c>
      <c r="E22" s="14">
        <v>2025</v>
      </c>
    </row>
    <row r="23" spans="1:6" x14ac:dyDescent="0.35">
      <c r="A23" s="16" t="s">
        <v>6</v>
      </c>
      <c r="B23" s="126">
        <f>SUM(C23:E23)</f>
        <v>54464396.060000002</v>
      </c>
      <c r="C23" s="17">
        <f>SUM(C24:C27)</f>
        <v>1206819.2</v>
      </c>
      <c r="D23" s="17">
        <f>SUM(D24:D27)</f>
        <v>22546920.009333335</v>
      </c>
      <c r="E23" s="17">
        <f>SUM(E24:E27)</f>
        <v>30710656.850666665</v>
      </c>
    </row>
    <row r="24" spans="1:6" ht="18.75" customHeight="1" x14ac:dyDescent="0.35">
      <c r="A24" s="15" t="s">
        <v>18</v>
      </c>
      <c r="B24" s="126">
        <f t="shared" ref="B24:B27" si="1">SUM(C24:E24)</f>
        <v>42312871</v>
      </c>
      <c r="C24" s="129">
        <f>SUM(ELVL!C5+JDM!C6+KLIM!C5+KUM!C5+MKM!C5+RAM!C5+REM!C5+Riigikantselei!C5+SIM!C5+SOM!C5+VÄM!C5)</f>
        <v>826808</v>
      </c>
      <c r="D24" s="129">
        <f>SUM(ELVL!D5+JDM!D6+KLIM!D5+KUM!D5+MKM!D5+RAM!D5+REM!D5+Riigikantselei!D5+SIM!D5+SOM!D5+VÄM!D5)</f>
        <v>15914114.149333334</v>
      </c>
      <c r="E24" s="129">
        <f>SUM(ELVL!E5+JDM!E6+KLIM!E5+KUM!E5+MKM!E5+RAM!E5+REM!E5+Riigikantselei!E5+SIM!E5+SOM!E5+VÄM!E5+HTM!E5)</f>
        <v>25571948.850666665</v>
      </c>
    </row>
    <row r="25" spans="1:6" ht="16" customHeight="1" x14ac:dyDescent="0.35">
      <c r="A25" s="15" t="s">
        <v>19</v>
      </c>
      <c r="B25" s="126">
        <f t="shared" si="1"/>
        <v>1465478</v>
      </c>
      <c r="C25" s="129">
        <f>SUM(MKM!C6+ELVL!C6+RAM!C6)</f>
        <v>21000</v>
      </c>
      <c r="D25" s="129">
        <f>SUM(MKM!D6+ELVL!D6+RAM!D6)</f>
        <v>467108</v>
      </c>
      <c r="E25" s="129">
        <f>SUM(MKM!E6+ELVL!E6+RAM!E6)</f>
        <v>977370</v>
      </c>
    </row>
    <row r="26" spans="1:6" ht="30.65" customHeight="1" x14ac:dyDescent="0.35">
      <c r="A26" s="15" t="s">
        <v>20</v>
      </c>
      <c r="B26" s="126">
        <f t="shared" si="1"/>
        <v>2657281.2000000002</v>
      </c>
      <c r="C26" s="129">
        <f>SUM(ELVL!C7+MKM!C7+REM!C6+SOM!C6+VÄM!C6)</f>
        <v>109331.2</v>
      </c>
      <c r="D26" s="129">
        <f>SUM(ELVL!D7+MKM!D7+REM!D6+SOM!D6+VÄM!D6)</f>
        <v>1282370</v>
      </c>
      <c r="E26" s="129">
        <f>SUM(ELVL!E7+MKM!E7+REM!E6+SOM!E6+VÄM!E6)</f>
        <v>1265580</v>
      </c>
    </row>
    <row r="27" spans="1:6" ht="30" customHeight="1" x14ac:dyDescent="0.35">
      <c r="A27" s="15" t="s">
        <v>21</v>
      </c>
      <c r="B27" s="126">
        <f t="shared" si="1"/>
        <v>8028765.8599999994</v>
      </c>
      <c r="C27" s="129">
        <f>SUM(ELVL!C8+KLIM!C6+KUM!C6+MKM!C8+RAM!C7+SIM!C6+SOM!C7)</f>
        <v>249680</v>
      </c>
      <c r="D27" s="129">
        <f>SUM(ELVL!D8+KLIM!D6+KUM!D6+MKM!D8+RAM!D7+SIM!D6+SOM!D7)</f>
        <v>4883327.8599999994</v>
      </c>
      <c r="E27" s="129">
        <f>SUM(ELVL!E8+KLIM!E6+KUM!E6+MKM!E8+RAM!E7+SIM!E6+SOM!E7)</f>
        <v>2895758</v>
      </c>
    </row>
    <row r="28" spans="1:6" ht="14.65" customHeight="1" x14ac:dyDescent="0.35">
      <c r="A28" s="16" t="s">
        <v>22</v>
      </c>
      <c r="B28" s="16"/>
      <c r="C28" s="152">
        <f>SUM(C23:E23)</f>
        <v>54464396.060000002</v>
      </c>
      <c r="D28" s="152"/>
      <c r="E28" s="152"/>
    </row>
    <row r="29" spans="1:6" x14ac:dyDescent="0.35">
      <c r="A29" s="16" t="s">
        <v>77</v>
      </c>
      <c r="B29" s="16"/>
      <c r="C29" s="152">
        <f>SUM(C30-C28)</f>
        <v>45535603.939999998</v>
      </c>
      <c r="D29" s="152"/>
      <c r="E29" s="152"/>
    </row>
    <row r="30" spans="1:6" x14ac:dyDescent="0.35">
      <c r="A30" s="16" t="s">
        <v>23</v>
      </c>
      <c r="B30" s="16"/>
      <c r="C30" s="152">
        <v>100000000</v>
      </c>
      <c r="D30" s="152"/>
      <c r="E30" s="152"/>
    </row>
  </sheetData>
  <mergeCells count="3">
    <mergeCell ref="C28:E28"/>
    <mergeCell ref="C29:E29"/>
    <mergeCell ref="C30:E30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9563-4B28-4C13-91D8-D2359CB40B0B}">
  <sheetPr>
    <pageSetUpPr fitToPage="1"/>
  </sheetPr>
  <dimension ref="A2:L21"/>
  <sheetViews>
    <sheetView workbookViewId="0">
      <selection activeCell="E8" sqref="E8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2" width="15.453125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45" t="s">
        <v>63</v>
      </c>
      <c r="B3" s="45" t="s">
        <v>6</v>
      </c>
      <c r="C3" s="55">
        <v>2023</v>
      </c>
      <c r="D3" s="55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64</v>
      </c>
      <c r="B4" s="51"/>
      <c r="C4" s="57"/>
      <c r="D4" s="58"/>
      <c r="E4" s="58"/>
      <c r="L4" s="59"/>
    </row>
    <row r="5" spans="1:12" ht="29" x14ac:dyDescent="0.35">
      <c r="A5" s="50" t="s">
        <v>18</v>
      </c>
      <c r="B5" s="107">
        <f>SUM(C5:E5)</f>
        <v>9226990</v>
      </c>
      <c r="C5" s="82">
        <v>0</v>
      </c>
      <c r="D5" s="83">
        <f>290976+3409504</f>
        <v>3700480</v>
      </c>
      <c r="E5" s="83">
        <f>1218711+4307799</f>
        <v>5526510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x14ac:dyDescent="0.35">
      <c r="A6" s="50" t="s">
        <v>56</v>
      </c>
      <c r="B6" s="107">
        <f>SUM(C6:E6)</f>
        <v>398806</v>
      </c>
      <c r="C6" s="131">
        <f>9323+9323</f>
        <v>18646</v>
      </c>
      <c r="D6" s="132">
        <f>149940+149940</f>
        <v>299880</v>
      </c>
      <c r="E6" s="132">
        <f>40140+40140</f>
        <v>80280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ht="15" thickBot="1" x14ac:dyDescent="0.4">
      <c r="A7" s="50" t="s">
        <v>51</v>
      </c>
      <c r="B7" s="107">
        <f>SUM(C7:E7)</f>
        <v>434136</v>
      </c>
      <c r="C7" s="60">
        <v>0</v>
      </c>
      <c r="D7" s="61">
        <v>210336</v>
      </c>
      <c r="E7" s="61">
        <v>223800</v>
      </c>
      <c r="F7" s="62" t="s">
        <v>32</v>
      </c>
      <c r="G7" s="62" t="s">
        <v>32</v>
      </c>
      <c r="H7" s="62" t="s">
        <v>32</v>
      </c>
      <c r="I7" s="62" t="s">
        <v>32</v>
      </c>
      <c r="J7" s="62" t="s">
        <v>32</v>
      </c>
      <c r="K7" s="62" t="s">
        <v>32</v>
      </c>
      <c r="L7" s="63" t="s">
        <v>32</v>
      </c>
    </row>
    <row r="8" spans="1:12" ht="15" thickBot="1" x14ac:dyDescent="0.4">
      <c r="A8" s="84" t="s">
        <v>33</v>
      </c>
      <c r="B8" s="119">
        <f>SUM(C8:E8)</f>
        <v>10059932</v>
      </c>
      <c r="C8" s="85">
        <f>SUM(C5:C7)</f>
        <v>18646</v>
      </c>
      <c r="D8" s="86">
        <f>SUM(D5:D7)</f>
        <v>4210696</v>
      </c>
      <c r="E8" s="86">
        <f>SUM(E5:E7)</f>
        <v>5830590</v>
      </c>
      <c r="F8" s="87"/>
      <c r="G8" s="87"/>
      <c r="H8" s="87"/>
      <c r="I8" s="87"/>
      <c r="J8" s="87"/>
      <c r="K8" s="87"/>
      <c r="L8" s="88"/>
    </row>
    <row r="9" spans="1:12" ht="15" thickBot="1" x14ac:dyDescent="0.4"/>
    <row r="10" spans="1:12" ht="14.5" customHeight="1" x14ac:dyDescent="0.35">
      <c r="A10" s="1" t="s">
        <v>34</v>
      </c>
      <c r="B10" s="153" t="s">
        <v>71</v>
      </c>
      <c r="C10" s="154"/>
      <c r="D10" s="154"/>
      <c r="E10" s="154"/>
      <c r="F10" s="154"/>
      <c r="G10" s="154"/>
      <c r="H10" s="155"/>
    </row>
    <row r="11" spans="1:12" ht="29" x14ac:dyDescent="0.35">
      <c r="A11" s="2" t="s">
        <v>36</v>
      </c>
      <c r="B11" s="133" t="s">
        <v>37</v>
      </c>
      <c r="C11" s="134" t="s">
        <v>38</v>
      </c>
      <c r="D11" s="134" t="s">
        <v>39</v>
      </c>
      <c r="E11" s="134" t="s">
        <v>40</v>
      </c>
      <c r="F11" s="134" t="s">
        <v>41</v>
      </c>
      <c r="G11" s="134" t="s">
        <v>42</v>
      </c>
      <c r="H11" s="135" t="s">
        <v>74</v>
      </c>
      <c r="I11" s="144"/>
    </row>
    <row r="12" spans="1:12" ht="15" thickBot="1" x14ac:dyDescent="0.4">
      <c r="A12" s="3" t="s">
        <v>43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7">
        <v>1756500</v>
      </c>
      <c r="I12" s="145"/>
    </row>
    <row r="13" spans="1:12" ht="14.5" customHeight="1" x14ac:dyDescent="0.35">
      <c r="A13" s="1" t="s">
        <v>44</v>
      </c>
      <c r="B13" s="153" t="s">
        <v>45</v>
      </c>
      <c r="C13" s="154"/>
      <c r="D13" s="154"/>
      <c r="E13" s="154"/>
      <c r="F13" s="154"/>
      <c r="G13" s="154"/>
      <c r="H13" s="155"/>
    </row>
    <row r="14" spans="1:12" ht="29" x14ac:dyDescent="0.35">
      <c r="A14" s="2" t="s">
        <v>36</v>
      </c>
      <c r="B14" s="133" t="s">
        <v>37</v>
      </c>
      <c r="C14" s="134" t="s">
        <v>38</v>
      </c>
      <c r="D14" s="134" t="s">
        <v>39</v>
      </c>
      <c r="E14" s="134" t="s">
        <v>40</v>
      </c>
      <c r="F14" s="134" t="s">
        <v>41</v>
      </c>
      <c r="G14" s="134" t="s">
        <v>42</v>
      </c>
      <c r="H14" s="135" t="s">
        <v>74</v>
      </c>
      <c r="I14" s="144"/>
    </row>
    <row r="15" spans="1:12" ht="15" thickBot="1" x14ac:dyDescent="0.4">
      <c r="A15" s="3" t="s">
        <v>43</v>
      </c>
      <c r="B15" s="136">
        <v>0</v>
      </c>
      <c r="C15" s="136">
        <v>0</v>
      </c>
      <c r="D15" s="136">
        <v>4</v>
      </c>
      <c r="E15" s="136">
        <v>5</v>
      </c>
      <c r="F15" s="136">
        <v>6</v>
      </c>
      <c r="G15" s="136">
        <v>0</v>
      </c>
      <c r="H15" s="137">
        <v>20</v>
      </c>
      <c r="I15" s="145"/>
    </row>
    <row r="16" spans="1:12" ht="29.5" customHeight="1" x14ac:dyDescent="0.35">
      <c r="A16" s="1" t="s">
        <v>44</v>
      </c>
      <c r="B16" s="153" t="s">
        <v>70</v>
      </c>
      <c r="C16" s="154"/>
      <c r="D16" s="154"/>
      <c r="E16" s="154"/>
      <c r="F16" s="154"/>
      <c r="G16" s="154"/>
      <c r="H16" s="155"/>
    </row>
    <row r="17" spans="1:9" ht="29" x14ac:dyDescent="0.35">
      <c r="A17" s="2" t="s">
        <v>36</v>
      </c>
      <c r="B17" s="133" t="s">
        <v>37</v>
      </c>
      <c r="C17" s="134" t="s">
        <v>38</v>
      </c>
      <c r="D17" s="134" t="s">
        <v>39</v>
      </c>
      <c r="E17" s="134" t="s">
        <v>40</v>
      </c>
      <c r="F17" s="134" t="s">
        <v>41</v>
      </c>
      <c r="G17" s="134" t="s">
        <v>42</v>
      </c>
      <c r="H17" s="135" t="s">
        <v>74</v>
      </c>
      <c r="I17" s="144"/>
    </row>
    <row r="18" spans="1:9" ht="15" thickBot="1" x14ac:dyDescent="0.4">
      <c r="A18" s="141" t="s">
        <v>43</v>
      </c>
      <c r="B18" s="142">
        <v>0</v>
      </c>
      <c r="C18" s="142">
        <v>4</v>
      </c>
      <c r="D18" s="142">
        <v>4</v>
      </c>
      <c r="E18" s="142">
        <v>4</v>
      </c>
      <c r="F18" s="142">
        <v>4</v>
      </c>
      <c r="G18" s="142">
        <v>4</v>
      </c>
      <c r="H18" s="143">
        <v>4</v>
      </c>
      <c r="I18" s="145"/>
    </row>
    <row r="19" spans="1:9" ht="29.15" customHeight="1" x14ac:dyDescent="0.35">
      <c r="A19" s="149" t="s">
        <v>47</v>
      </c>
      <c r="B19" s="153" t="s">
        <v>48</v>
      </c>
      <c r="C19" s="154"/>
      <c r="D19" s="154"/>
      <c r="E19" s="154"/>
      <c r="F19" s="154"/>
      <c r="G19" s="154"/>
      <c r="H19" s="155"/>
    </row>
    <row r="20" spans="1:9" ht="29" x14ac:dyDescent="0.35">
      <c r="A20" s="2" t="s">
        <v>36</v>
      </c>
      <c r="B20" s="133" t="s">
        <v>37</v>
      </c>
      <c r="C20" s="134" t="s">
        <v>38</v>
      </c>
      <c r="D20" s="134" t="s">
        <v>39</v>
      </c>
      <c r="E20" s="134" t="s">
        <v>40</v>
      </c>
      <c r="F20" s="134" t="s">
        <v>41</v>
      </c>
      <c r="G20" s="134" t="s">
        <v>42</v>
      </c>
      <c r="H20" s="135" t="s">
        <v>74</v>
      </c>
      <c r="I20" s="144"/>
    </row>
    <row r="21" spans="1:9" ht="15" thickBot="1" x14ac:dyDescent="0.4">
      <c r="A21" s="3" t="s">
        <v>43</v>
      </c>
      <c r="B21" s="147">
        <v>69</v>
      </c>
      <c r="C21" s="147">
        <v>69</v>
      </c>
      <c r="D21" s="147">
        <v>73</v>
      </c>
      <c r="E21" s="147">
        <v>76</v>
      </c>
      <c r="F21" s="147">
        <v>79</v>
      </c>
      <c r="G21" s="147">
        <v>83</v>
      </c>
      <c r="H21" s="148">
        <v>90</v>
      </c>
      <c r="I21" s="146"/>
    </row>
  </sheetData>
  <mergeCells count="4">
    <mergeCell ref="B10:H10"/>
    <mergeCell ref="B13:H13"/>
    <mergeCell ref="B16:H16"/>
    <mergeCell ref="B19:H19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9B7-014F-4AA9-BCA6-1333A2A44F91}">
  <sheetPr>
    <pageSetUpPr fitToPage="1"/>
  </sheetPr>
  <dimension ref="A2:L20"/>
  <sheetViews>
    <sheetView workbookViewId="0">
      <selection activeCell="A9" sqref="A9:H20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2" width="16.54296875" style="12" customWidth="1"/>
    <col min="13" max="16384" width="8.7265625" style="12"/>
  </cols>
  <sheetData>
    <row r="2" spans="1:12" ht="15" thickBot="1" x14ac:dyDescent="0.4"/>
    <row r="3" spans="1:12" ht="199.5" customHeight="1" thickBot="1" x14ac:dyDescent="0.4">
      <c r="A3" s="45" t="s">
        <v>65</v>
      </c>
      <c r="B3" s="45" t="s">
        <v>6</v>
      </c>
      <c r="C3" s="55">
        <v>2023</v>
      </c>
      <c r="D3" s="56">
        <v>2024</v>
      </c>
      <c r="E3" s="56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66</v>
      </c>
      <c r="B4" s="51"/>
      <c r="C4" s="57"/>
      <c r="D4" s="58"/>
      <c r="E4" s="58"/>
      <c r="L4" s="59"/>
    </row>
    <row r="5" spans="1:12" ht="29" x14ac:dyDescent="0.35">
      <c r="A5" s="50" t="s">
        <v>18</v>
      </c>
      <c r="B5" s="107">
        <f>SUM(C5:E5)</f>
        <v>2825100</v>
      </c>
      <c r="C5" s="60">
        <v>599000</v>
      </c>
      <c r="D5" s="61">
        <v>1509100</v>
      </c>
      <c r="E5" s="101">
        <v>717000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x14ac:dyDescent="0.35">
      <c r="A6" s="53" t="s">
        <v>56</v>
      </c>
      <c r="B6" s="106">
        <f>SUM(C6:E6)</f>
        <v>186000</v>
      </c>
      <c r="C6" s="64">
        <v>66000</v>
      </c>
      <c r="D6" s="65">
        <v>60000</v>
      </c>
      <c r="E6" s="65">
        <v>60000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x14ac:dyDescent="0.35">
      <c r="A7" s="54" t="s">
        <v>33</v>
      </c>
      <c r="B7" s="112">
        <f>SUM(C7:E7)</f>
        <v>3011100</v>
      </c>
      <c r="C7" s="66">
        <f>SUM(C5:C6)</f>
        <v>665000</v>
      </c>
      <c r="D7" s="67">
        <f>SUM(D5:D6)</f>
        <v>1569100</v>
      </c>
      <c r="E7" s="67">
        <f>SUM(E5:E6)</f>
        <v>777000</v>
      </c>
      <c r="F7" s="68"/>
      <c r="G7" s="69"/>
      <c r="H7" s="69"/>
      <c r="I7" s="69"/>
      <c r="J7" s="69"/>
      <c r="K7" s="69"/>
      <c r="L7" s="70"/>
    </row>
    <row r="8" spans="1:12" ht="15" thickBot="1" x14ac:dyDescent="0.4"/>
    <row r="9" spans="1:12" ht="14.5" customHeight="1" x14ac:dyDescent="0.35">
      <c r="A9" s="1" t="s">
        <v>34</v>
      </c>
      <c r="B9" s="153" t="s">
        <v>71</v>
      </c>
      <c r="C9" s="154"/>
      <c r="D9" s="154"/>
      <c r="E9" s="154"/>
      <c r="F9" s="154"/>
      <c r="G9" s="154"/>
      <c r="H9" s="155"/>
    </row>
    <row r="10" spans="1:12" ht="29" x14ac:dyDescent="0.35">
      <c r="A10" s="2" t="s">
        <v>36</v>
      </c>
      <c r="B10" s="133" t="s">
        <v>37</v>
      </c>
      <c r="C10" s="134" t="s">
        <v>38</v>
      </c>
      <c r="D10" s="134" t="s">
        <v>39</v>
      </c>
      <c r="E10" s="134" t="s">
        <v>40</v>
      </c>
      <c r="F10" s="134" t="s">
        <v>41</v>
      </c>
      <c r="G10" s="134" t="s">
        <v>42</v>
      </c>
      <c r="H10" s="135" t="s">
        <v>74</v>
      </c>
      <c r="I10" s="144"/>
    </row>
    <row r="11" spans="1:12" ht="15" thickBot="1" x14ac:dyDescent="0.4">
      <c r="A11" s="3" t="s">
        <v>43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7">
        <v>90000</v>
      </c>
      <c r="I11" s="145"/>
    </row>
    <row r="12" spans="1:12" ht="14.5" customHeight="1" x14ac:dyDescent="0.35">
      <c r="A12" s="1" t="s">
        <v>44</v>
      </c>
      <c r="B12" s="153" t="s">
        <v>45</v>
      </c>
      <c r="C12" s="154"/>
      <c r="D12" s="154"/>
      <c r="E12" s="154"/>
      <c r="F12" s="154"/>
      <c r="G12" s="154"/>
      <c r="H12" s="155"/>
    </row>
    <row r="13" spans="1:12" ht="29" x14ac:dyDescent="0.35">
      <c r="A13" s="2" t="s">
        <v>36</v>
      </c>
      <c r="B13" s="133" t="s">
        <v>37</v>
      </c>
      <c r="C13" s="134" t="s">
        <v>38</v>
      </c>
      <c r="D13" s="134" t="s">
        <v>39</v>
      </c>
      <c r="E13" s="134" t="s">
        <v>40</v>
      </c>
      <c r="F13" s="134" t="s">
        <v>41</v>
      </c>
      <c r="G13" s="134" t="s">
        <v>42</v>
      </c>
      <c r="H13" s="135" t="s">
        <v>74</v>
      </c>
      <c r="I13" s="144"/>
    </row>
    <row r="14" spans="1:12" ht="15" thickBot="1" x14ac:dyDescent="0.4">
      <c r="A14" s="3" t="s">
        <v>43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7">
        <v>3</v>
      </c>
      <c r="I14" s="145"/>
    </row>
    <row r="15" spans="1:12" ht="29.15" customHeight="1" x14ac:dyDescent="0.35">
      <c r="A15" s="1" t="s">
        <v>44</v>
      </c>
      <c r="B15" s="153" t="s">
        <v>70</v>
      </c>
      <c r="C15" s="154"/>
      <c r="D15" s="154"/>
      <c r="E15" s="154"/>
      <c r="F15" s="154"/>
      <c r="G15" s="154"/>
      <c r="H15" s="155"/>
    </row>
    <row r="16" spans="1:12" ht="29" x14ac:dyDescent="0.35">
      <c r="A16" s="2" t="s">
        <v>36</v>
      </c>
      <c r="B16" s="133" t="s">
        <v>37</v>
      </c>
      <c r="C16" s="134" t="s">
        <v>38</v>
      </c>
      <c r="D16" s="134" t="s">
        <v>39</v>
      </c>
      <c r="E16" s="134" t="s">
        <v>40</v>
      </c>
      <c r="F16" s="134" t="s">
        <v>41</v>
      </c>
      <c r="G16" s="134" t="s">
        <v>42</v>
      </c>
      <c r="H16" s="135" t="s">
        <v>74</v>
      </c>
      <c r="I16" s="144"/>
    </row>
    <row r="17" spans="1:9" ht="15" thickBot="1" x14ac:dyDescent="0.4">
      <c r="A17" s="141" t="s">
        <v>43</v>
      </c>
      <c r="B17" s="142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3">
        <v>1</v>
      </c>
      <c r="I17" s="145"/>
    </row>
    <row r="18" spans="1:9" ht="29.15" customHeight="1" x14ac:dyDescent="0.35">
      <c r="A18" s="149" t="s">
        <v>47</v>
      </c>
      <c r="B18" s="153" t="s">
        <v>48</v>
      </c>
      <c r="C18" s="154"/>
      <c r="D18" s="154"/>
      <c r="E18" s="154"/>
      <c r="F18" s="154"/>
      <c r="G18" s="154"/>
      <c r="H18" s="155"/>
    </row>
    <row r="19" spans="1:9" ht="29" x14ac:dyDescent="0.35">
      <c r="A19" s="2" t="s">
        <v>36</v>
      </c>
      <c r="B19" s="133" t="s">
        <v>37</v>
      </c>
      <c r="C19" s="134" t="s">
        <v>38</v>
      </c>
      <c r="D19" s="134" t="s">
        <v>39</v>
      </c>
      <c r="E19" s="134" t="s">
        <v>40</v>
      </c>
      <c r="F19" s="134" t="s">
        <v>41</v>
      </c>
      <c r="G19" s="134" t="s">
        <v>42</v>
      </c>
      <c r="H19" s="135" t="s">
        <v>74</v>
      </c>
      <c r="I19" s="144"/>
    </row>
    <row r="20" spans="1:9" ht="15" thickBot="1" x14ac:dyDescent="0.4">
      <c r="A20" s="3" t="s">
        <v>43</v>
      </c>
      <c r="B20" s="147">
        <v>0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  <c r="H20" s="148">
        <v>90</v>
      </c>
      <c r="I20" s="146"/>
    </row>
  </sheetData>
  <mergeCells count="4">
    <mergeCell ref="B9:H9"/>
    <mergeCell ref="B12:H12"/>
    <mergeCell ref="B15:H15"/>
    <mergeCell ref="B18:H18"/>
  </mergeCells>
  <pageMargins left="0.25" right="0.25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A22E-72DB-42F1-8B95-176DB77ED828}">
  <sheetPr>
    <pageSetUpPr fitToPage="1"/>
  </sheetPr>
  <dimension ref="A2:L19"/>
  <sheetViews>
    <sheetView topLeftCell="A3" workbookViewId="0">
      <selection activeCell="I22" sqref="I22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2" width="17.1796875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45" t="s">
        <v>67</v>
      </c>
      <c r="B3" s="45" t="s">
        <v>6</v>
      </c>
      <c r="C3" s="55">
        <v>2023</v>
      </c>
      <c r="D3" s="55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15</v>
      </c>
      <c r="B4" s="51"/>
      <c r="C4" s="57"/>
      <c r="D4" s="58"/>
      <c r="E4" s="58"/>
      <c r="L4" s="59"/>
    </row>
    <row r="5" spans="1:12" ht="29" x14ac:dyDescent="0.35">
      <c r="A5" s="53" t="s">
        <v>18</v>
      </c>
      <c r="B5" s="106">
        <f>SUM(C5:E5)</f>
        <v>829220</v>
      </c>
      <c r="C5" s="64">
        <v>0</v>
      </c>
      <c r="D5" s="65">
        <v>379840</v>
      </c>
      <c r="E5" s="65">
        <v>449380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54" t="s">
        <v>33</v>
      </c>
      <c r="B6" s="112">
        <f>SUM(C6:E6)</f>
        <v>829220</v>
      </c>
      <c r="C6" s="66">
        <f>SUM(C5)</f>
        <v>0</v>
      </c>
      <c r="D6" s="67">
        <f>SUM(D5)</f>
        <v>379840</v>
      </c>
      <c r="E6" s="67">
        <f>SUM(E5)</f>
        <v>449380</v>
      </c>
      <c r="F6" s="68"/>
      <c r="G6" s="69"/>
      <c r="H6" s="69"/>
      <c r="I6" s="69"/>
      <c r="J6" s="69"/>
      <c r="K6" s="69"/>
      <c r="L6" s="70"/>
    </row>
    <row r="7" spans="1:12" ht="15" thickBot="1" x14ac:dyDescent="0.4"/>
    <row r="8" spans="1:12" x14ac:dyDescent="0.35">
      <c r="A8" s="1" t="s">
        <v>34</v>
      </c>
      <c r="B8" s="153" t="s">
        <v>71</v>
      </c>
      <c r="C8" s="154"/>
      <c r="D8" s="154"/>
      <c r="E8" s="154"/>
      <c r="F8" s="154"/>
      <c r="G8" s="154"/>
      <c r="H8" s="155"/>
    </row>
    <row r="9" spans="1:12" ht="29" x14ac:dyDescent="0.35">
      <c r="A9" s="2" t="s">
        <v>36</v>
      </c>
      <c r="B9" s="133" t="s">
        <v>37</v>
      </c>
      <c r="C9" s="134" t="s">
        <v>38</v>
      </c>
      <c r="D9" s="134" t="s">
        <v>39</v>
      </c>
      <c r="E9" s="134" t="s">
        <v>40</v>
      </c>
      <c r="F9" s="134" t="s">
        <v>41</v>
      </c>
      <c r="G9" s="134" t="s">
        <v>42</v>
      </c>
      <c r="H9" s="135" t="s">
        <v>74</v>
      </c>
    </row>
    <row r="10" spans="1:12" ht="15" thickBot="1" x14ac:dyDescent="0.4">
      <c r="A10" s="3" t="s">
        <v>43</v>
      </c>
      <c r="B10" s="136">
        <v>0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7">
        <v>3768</v>
      </c>
    </row>
    <row r="11" spans="1:12" x14ac:dyDescent="0.35">
      <c r="A11" s="1" t="s">
        <v>44</v>
      </c>
      <c r="B11" s="153" t="s">
        <v>45</v>
      </c>
      <c r="C11" s="154"/>
      <c r="D11" s="154"/>
      <c r="E11" s="154"/>
      <c r="F11" s="154"/>
      <c r="G11" s="154"/>
      <c r="H11" s="155"/>
    </row>
    <row r="12" spans="1:12" ht="29" x14ac:dyDescent="0.35">
      <c r="A12" s="2" t="s">
        <v>36</v>
      </c>
      <c r="B12" s="133" t="s">
        <v>37</v>
      </c>
      <c r="C12" s="134" t="s">
        <v>38</v>
      </c>
      <c r="D12" s="134" t="s">
        <v>39</v>
      </c>
      <c r="E12" s="134" t="s">
        <v>40</v>
      </c>
      <c r="F12" s="134" t="s">
        <v>41</v>
      </c>
      <c r="G12" s="134" t="s">
        <v>42</v>
      </c>
      <c r="H12" s="135" t="s">
        <v>74</v>
      </c>
    </row>
    <row r="13" spans="1:12" ht="15" thickBot="1" x14ac:dyDescent="0.4">
      <c r="A13" s="3" t="s">
        <v>43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7">
        <v>9</v>
      </c>
    </row>
    <row r="14" spans="1:12" x14ac:dyDescent="0.35">
      <c r="A14" s="1" t="s">
        <v>44</v>
      </c>
      <c r="B14" s="153" t="s">
        <v>70</v>
      </c>
      <c r="C14" s="154"/>
      <c r="D14" s="154"/>
      <c r="E14" s="154"/>
      <c r="F14" s="154"/>
      <c r="G14" s="154"/>
      <c r="H14" s="155"/>
    </row>
    <row r="15" spans="1:12" ht="29" x14ac:dyDescent="0.35">
      <c r="A15" s="2" t="s">
        <v>36</v>
      </c>
      <c r="B15" s="133" t="s">
        <v>37</v>
      </c>
      <c r="C15" s="134" t="s">
        <v>38</v>
      </c>
      <c r="D15" s="134" t="s">
        <v>39</v>
      </c>
      <c r="E15" s="134" t="s">
        <v>40</v>
      </c>
      <c r="F15" s="134" t="s">
        <v>41</v>
      </c>
      <c r="G15" s="134" t="s">
        <v>42</v>
      </c>
      <c r="H15" s="135" t="s">
        <v>74</v>
      </c>
    </row>
    <row r="16" spans="1:12" ht="15" thickBot="1" x14ac:dyDescent="0.4">
      <c r="A16" s="141" t="s">
        <v>43</v>
      </c>
      <c r="B16" s="142">
        <v>0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3">
        <v>1</v>
      </c>
    </row>
    <row r="17" spans="1:8" ht="29" x14ac:dyDescent="0.35">
      <c r="A17" s="149" t="s">
        <v>47</v>
      </c>
      <c r="B17" s="153" t="s">
        <v>48</v>
      </c>
      <c r="C17" s="154"/>
      <c r="D17" s="154"/>
      <c r="E17" s="154"/>
      <c r="F17" s="154"/>
      <c r="G17" s="154"/>
      <c r="H17" s="155"/>
    </row>
    <row r="18" spans="1:8" ht="29" x14ac:dyDescent="0.35">
      <c r="A18" s="2" t="s">
        <v>36</v>
      </c>
      <c r="B18" s="133" t="s">
        <v>37</v>
      </c>
      <c r="C18" s="134" t="s">
        <v>38</v>
      </c>
      <c r="D18" s="134" t="s">
        <v>39</v>
      </c>
      <c r="E18" s="134" t="s">
        <v>40</v>
      </c>
      <c r="F18" s="134" t="s">
        <v>41</v>
      </c>
      <c r="G18" s="134" t="s">
        <v>42</v>
      </c>
      <c r="H18" s="135" t="s">
        <v>74</v>
      </c>
    </row>
    <row r="19" spans="1:8" ht="15" thickBot="1" x14ac:dyDescent="0.4">
      <c r="A19" s="3" t="s">
        <v>43</v>
      </c>
      <c r="B19" s="147">
        <v>70</v>
      </c>
      <c r="C19" s="147">
        <v>0</v>
      </c>
      <c r="D19" s="147">
        <v>0</v>
      </c>
      <c r="E19" s="147">
        <v>0</v>
      </c>
      <c r="F19" s="147">
        <v>0</v>
      </c>
      <c r="G19" s="147">
        <v>0</v>
      </c>
      <c r="H19" s="148">
        <v>90</v>
      </c>
    </row>
  </sheetData>
  <mergeCells count="4">
    <mergeCell ref="B8:H8"/>
    <mergeCell ref="B11:H11"/>
    <mergeCell ref="B14:H14"/>
    <mergeCell ref="B17:H17"/>
  </mergeCells>
  <pageMargins left="0.25" right="0.25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F25B-F633-400A-BB05-6846362483C1}">
  <sheetPr>
    <pageSetUpPr fitToPage="1"/>
  </sheetPr>
  <dimension ref="A2:L22"/>
  <sheetViews>
    <sheetView topLeftCell="A3" workbookViewId="0">
      <selection activeCell="E7" sqref="E7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12" width="18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78" t="s">
        <v>68</v>
      </c>
      <c r="B3" s="78" t="s">
        <v>6</v>
      </c>
      <c r="C3" s="79">
        <v>2023</v>
      </c>
      <c r="D3" s="79">
        <v>2024</v>
      </c>
      <c r="E3" s="79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80" t="s">
        <v>69</v>
      </c>
      <c r="B4" s="80"/>
      <c r="C4" s="81"/>
      <c r="D4" s="81"/>
      <c r="E4" s="81"/>
      <c r="L4" s="59"/>
    </row>
    <row r="5" spans="1:12" ht="29" x14ac:dyDescent="0.35">
      <c r="A5" s="50" t="s">
        <v>18</v>
      </c>
      <c r="B5" s="122">
        <f>SUM(C5:E5)</f>
        <v>519636</v>
      </c>
      <c r="C5" s="105">
        <v>0</v>
      </c>
      <c r="D5" s="101">
        <v>153286</v>
      </c>
      <c r="E5" s="101">
        <v>366350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29" x14ac:dyDescent="0.35">
      <c r="A6" s="52" t="s">
        <v>19</v>
      </c>
      <c r="B6" s="122">
        <f>SUM(C6:E6)</f>
        <v>174952</v>
      </c>
      <c r="C6" s="105">
        <v>0</v>
      </c>
      <c r="D6" s="101">
        <v>117976</v>
      </c>
      <c r="E6" s="101">
        <v>56976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x14ac:dyDescent="0.35">
      <c r="A7" s="50" t="s">
        <v>56</v>
      </c>
      <c r="B7" s="122">
        <f>SUM(C7:E7)</f>
        <v>151280</v>
      </c>
      <c r="C7" s="105">
        <v>0</v>
      </c>
      <c r="D7" s="101">
        <v>75640</v>
      </c>
      <c r="E7" s="101">
        <v>75640</v>
      </c>
      <c r="F7" s="62" t="s">
        <v>32</v>
      </c>
      <c r="G7" s="62" t="s">
        <v>32</v>
      </c>
      <c r="H7" s="62" t="s">
        <v>32</v>
      </c>
      <c r="I7" s="62" t="s">
        <v>32</v>
      </c>
      <c r="J7" s="62" t="s">
        <v>32</v>
      </c>
      <c r="K7" s="62" t="s">
        <v>32</v>
      </c>
      <c r="L7" s="63" t="s">
        <v>32</v>
      </c>
    </row>
    <row r="8" spans="1:12" ht="15" thickBot="1" x14ac:dyDescent="0.4">
      <c r="A8" s="108" t="s">
        <v>51</v>
      </c>
      <c r="B8" s="123">
        <f>SUM(C8:E8)</f>
        <v>314242</v>
      </c>
      <c r="C8" s="120">
        <v>0</v>
      </c>
      <c r="D8" s="121">
        <v>106342</v>
      </c>
      <c r="E8" s="121">
        <v>207900</v>
      </c>
      <c r="F8" s="62" t="s">
        <v>32</v>
      </c>
      <c r="G8" s="62" t="s">
        <v>32</v>
      </c>
      <c r="H8" s="62" t="s">
        <v>32</v>
      </c>
      <c r="I8" s="62" t="s">
        <v>32</v>
      </c>
      <c r="J8" s="62" t="s">
        <v>32</v>
      </c>
      <c r="K8" s="62" t="s">
        <v>32</v>
      </c>
      <c r="L8" s="63" t="s">
        <v>32</v>
      </c>
    </row>
    <row r="9" spans="1:12" ht="15" thickBot="1" x14ac:dyDescent="0.4">
      <c r="A9" s="84" t="s">
        <v>33</v>
      </c>
      <c r="B9" s="119">
        <f>SUM(C9:E9)</f>
        <v>1160110</v>
      </c>
      <c r="C9" s="85">
        <f>SUM(C5:C8)</f>
        <v>0</v>
      </c>
      <c r="D9" s="85">
        <f>SUM(D5:D8)</f>
        <v>453244</v>
      </c>
      <c r="E9" s="85">
        <f>SUM(E5:E8)</f>
        <v>706866</v>
      </c>
      <c r="F9" s="68"/>
      <c r="G9" s="69"/>
      <c r="H9" s="69"/>
      <c r="I9" s="69"/>
      <c r="J9" s="69"/>
      <c r="K9" s="69"/>
      <c r="L9" s="70"/>
    </row>
    <row r="10" spans="1:12" ht="15" thickBot="1" x14ac:dyDescent="0.4"/>
    <row r="11" spans="1:12" ht="14.5" customHeight="1" x14ac:dyDescent="0.35">
      <c r="A11" s="1" t="s">
        <v>34</v>
      </c>
      <c r="B11" s="153" t="s">
        <v>71</v>
      </c>
      <c r="C11" s="154"/>
      <c r="D11" s="154"/>
      <c r="E11" s="154"/>
      <c r="F11" s="154"/>
      <c r="G11" s="154"/>
      <c r="H11" s="155"/>
    </row>
    <row r="12" spans="1:12" ht="29" x14ac:dyDescent="0.35">
      <c r="A12" s="2" t="s">
        <v>36</v>
      </c>
      <c r="B12" s="133" t="s">
        <v>37</v>
      </c>
      <c r="C12" s="134" t="s">
        <v>38</v>
      </c>
      <c r="D12" s="134" t="s">
        <v>39</v>
      </c>
      <c r="E12" s="134" t="s">
        <v>40</v>
      </c>
      <c r="F12" s="134" t="s">
        <v>41</v>
      </c>
      <c r="G12" s="134" t="s">
        <v>42</v>
      </c>
      <c r="H12" s="135" t="s">
        <v>74</v>
      </c>
      <c r="I12" s="144"/>
    </row>
    <row r="13" spans="1:12" ht="15" thickBot="1" x14ac:dyDescent="0.4">
      <c r="A13" s="3" t="s">
        <v>43</v>
      </c>
      <c r="B13" s="136">
        <v>0</v>
      </c>
      <c r="C13" s="136">
        <v>0</v>
      </c>
      <c r="D13" s="136">
        <v>15000</v>
      </c>
      <c r="E13" s="136">
        <v>0</v>
      </c>
      <c r="F13" s="136">
        <v>0</v>
      </c>
      <c r="G13" s="136">
        <v>0</v>
      </c>
      <c r="H13" s="137">
        <v>250000</v>
      </c>
      <c r="I13" s="145"/>
    </row>
    <row r="14" spans="1:12" ht="14.5" customHeight="1" x14ac:dyDescent="0.35">
      <c r="A14" s="1" t="s">
        <v>44</v>
      </c>
      <c r="B14" s="153" t="s">
        <v>45</v>
      </c>
      <c r="C14" s="154"/>
      <c r="D14" s="154"/>
      <c r="E14" s="154"/>
      <c r="F14" s="154"/>
      <c r="G14" s="154"/>
      <c r="H14" s="155"/>
    </row>
    <row r="15" spans="1:12" ht="29" x14ac:dyDescent="0.35">
      <c r="A15" s="2" t="s">
        <v>36</v>
      </c>
      <c r="B15" s="133" t="s">
        <v>37</v>
      </c>
      <c r="C15" s="134" t="s">
        <v>38</v>
      </c>
      <c r="D15" s="134" t="s">
        <v>39</v>
      </c>
      <c r="E15" s="134" t="s">
        <v>40</v>
      </c>
      <c r="F15" s="134" t="s">
        <v>41</v>
      </c>
      <c r="G15" s="134" t="s">
        <v>42</v>
      </c>
      <c r="H15" s="135" t="s">
        <v>74</v>
      </c>
      <c r="I15" s="144"/>
    </row>
    <row r="16" spans="1:12" ht="15" thickBot="1" x14ac:dyDescent="0.4">
      <c r="A16" s="3" t="s">
        <v>43</v>
      </c>
      <c r="B16" s="136">
        <v>0</v>
      </c>
      <c r="C16" s="136">
        <v>0</v>
      </c>
      <c r="D16" s="136">
        <v>1</v>
      </c>
      <c r="E16" s="136">
        <v>0</v>
      </c>
      <c r="F16" s="136">
        <v>0</v>
      </c>
      <c r="G16" s="136">
        <v>0</v>
      </c>
      <c r="H16" s="137">
        <v>5</v>
      </c>
      <c r="I16" s="145"/>
    </row>
    <row r="17" spans="1:9" ht="29.15" customHeight="1" x14ac:dyDescent="0.35">
      <c r="A17" s="1" t="s">
        <v>44</v>
      </c>
      <c r="B17" s="153" t="s">
        <v>70</v>
      </c>
      <c r="C17" s="154"/>
      <c r="D17" s="154"/>
      <c r="E17" s="154"/>
      <c r="F17" s="154"/>
      <c r="G17" s="154"/>
      <c r="H17" s="155"/>
    </row>
    <row r="18" spans="1:9" ht="29" x14ac:dyDescent="0.35">
      <c r="A18" s="2" t="s">
        <v>36</v>
      </c>
      <c r="B18" s="133" t="s">
        <v>37</v>
      </c>
      <c r="C18" s="134" t="s">
        <v>38</v>
      </c>
      <c r="D18" s="134" t="s">
        <v>39</v>
      </c>
      <c r="E18" s="134" t="s">
        <v>40</v>
      </c>
      <c r="F18" s="134" t="s">
        <v>41</v>
      </c>
      <c r="G18" s="134" t="s">
        <v>42</v>
      </c>
      <c r="H18" s="135" t="s">
        <v>74</v>
      </c>
      <c r="I18" s="144"/>
    </row>
    <row r="19" spans="1:9" ht="15" thickBot="1" x14ac:dyDescent="0.4">
      <c r="A19" s="141" t="s">
        <v>43</v>
      </c>
      <c r="B19" s="142">
        <v>0</v>
      </c>
      <c r="C19" s="142">
        <v>1</v>
      </c>
      <c r="D19" s="142">
        <v>1</v>
      </c>
      <c r="E19" s="142">
        <v>0</v>
      </c>
      <c r="F19" s="142">
        <v>0</v>
      </c>
      <c r="G19" s="142">
        <v>0</v>
      </c>
      <c r="H19" s="143">
        <v>1</v>
      </c>
      <c r="I19" s="145"/>
    </row>
    <row r="20" spans="1:9" ht="29.15" customHeight="1" x14ac:dyDescent="0.35">
      <c r="A20" s="149" t="s">
        <v>47</v>
      </c>
      <c r="B20" s="153" t="s">
        <v>48</v>
      </c>
      <c r="C20" s="154"/>
      <c r="D20" s="154"/>
      <c r="E20" s="154"/>
      <c r="F20" s="154"/>
      <c r="G20" s="154"/>
      <c r="H20" s="155"/>
    </row>
    <row r="21" spans="1:9" ht="29" x14ac:dyDescent="0.35">
      <c r="A21" s="2" t="s">
        <v>36</v>
      </c>
      <c r="B21" s="133" t="s">
        <v>37</v>
      </c>
      <c r="C21" s="134" t="s">
        <v>38</v>
      </c>
      <c r="D21" s="134" t="s">
        <v>39</v>
      </c>
      <c r="E21" s="134" t="s">
        <v>40</v>
      </c>
      <c r="F21" s="134" t="s">
        <v>41</v>
      </c>
      <c r="G21" s="134" t="s">
        <v>42</v>
      </c>
      <c r="H21" s="135" t="s">
        <v>74</v>
      </c>
      <c r="I21" s="144"/>
    </row>
    <row r="22" spans="1:9" ht="15" thickBot="1" x14ac:dyDescent="0.4">
      <c r="A22" s="3" t="s">
        <v>43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  <c r="H22" s="137">
        <v>90</v>
      </c>
      <c r="I22" s="145"/>
    </row>
  </sheetData>
  <mergeCells count="4">
    <mergeCell ref="B11:H11"/>
    <mergeCell ref="B14:H14"/>
    <mergeCell ref="B17:H17"/>
    <mergeCell ref="B20:H20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0068-A261-41C0-A251-D32214BB669C}">
  <sheetPr>
    <pageSetUpPr fitToPage="1"/>
  </sheetPr>
  <dimension ref="A2:L23"/>
  <sheetViews>
    <sheetView topLeftCell="A3" zoomScale="90" zoomScaleNormal="90" workbookViewId="0">
      <selection activeCell="E5" sqref="E5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5" t="s">
        <v>76</v>
      </c>
      <c r="B3" s="45" t="s">
        <v>6</v>
      </c>
      <c r="C3" s="91">
        <v>2023</v>
      </c>
      <c r="D3" s="79">
        <v>2024</v>
      </c>
      <c r="E3" s="138">
        <v>2025</v>
      </c>
      <c r="F3" s="37" t="s">
        <v>24</v>
      </c>
      <c r="G3" s="25" t="s">
        <v>25</v>
      </c>
      <c r="H3" s="38" t="s">
        <v>26</v>
      </c>
      <c r="I3" s="38" t="s">
        <v>27</v>
      </c>
      <c r="J3" s="38" t="s">
        <v>28</v>
      </c>
      <c r="K3" s="38" t="s">
        <v>29</v>
      </c>
      <c r="L3" s="39" t="s">
        <v>30</v>
      </c>
    </row>
    <row r="4" spans="1:12" x14ac:dyDescent="0.35">
      <c r="A4" s="51" t="s">
        <v>31</v>
      </c>
      <c r="B4" s="51"/>
      <c r="C4" s="92"/>
      <c r="D4" s="94"/>
      <c r="E4" s="139"/>
      <c r="F4" s="72"/>
      <c r="G4" s="73"/>
      <c r="H4" s="73"/>
      <c r="I4" s="73"/>
      <c r="J4" s="73"/>
      <c r="K4" s="73"/>
      <c r="L4" s="74"/>
    </row>
    <row r="5" spans="1:12" ht="29.5" thickBot="1" x14ac:dyDescent="0.4">
      <c r="A5" s="53" t="s">
        <v>18</v>
      </c>
      <c r="B5" s="106">
        <f>SUM(C5:E5)</f>
        <v>110000</v>
      </c>
      <c r="C5" s="93">
        <v>0</v>
      </c>
      <c r="D5" s="89">
        <v>0</v>
      </c>
      <c r="E5" s="140">
        <v>110000</v>
      </c>
      <c r="F5" s="75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84" t="s">
        <v>33</v>
      </c>
      <c r="B6" s="110">
        <f>SUM(C6:E6)</f>
        <v>110000</v>
      </c>
      <c r="C6" s="85">
        <f>SUM(C5:C5)</f>
        <v>0</v>
      </c>
      <c r="D6" s="111">
        <f>SUM(D5:D5)</f>
        <v>0</v>
      </c>
      <c r="E6" s="85">
        <f>SUM(E5:E5)</f>
        <v>110000</v>
      </c>
      <c r="F6" s="76"/>
      <c r="G6" s="69"/>
      <c r="H6" s="69"/>
      <c r="I6" s="69"/>
      <c r="J6" s="69"/>
      <c r="K6" s="69"/>
      <c r="L6" s="70"/>
    </row>
    <row r="7" spans="1:12" ht="15" thickBot="1" x14ac:dyDescent="0.4">
      <c r="C7" s="77"/>
      <c r="D7" s="77"/>
    </row>
    <row r="8" spans="1:12" ht="14.5" customHeight="1" x14ac:dyDescent="0.35">
      <c r="A8" s="1" t="s">
        <v>34</v>
      </c>
      <c r="B8" s="153" t="s">
        <v>71</v>
      </c>
      <c r="C8" s="154"/>
      <c r="D8" s="154"/>
      <c r="E8" s="154"/>
      <c r="F8" s="154"/>
      <c r="G8" s="154"/>
      <c r="H8" s="155"/>
    </row>
    <row r="9" spans="1:12" ht="29" x14ac:dyDescent="0.35">
      <c r="A9" s="2" t="s">
        <v>36</v>
      </c>
      <c r="B9" s="133" t="s">
        <v>37</v>
      </c>
      <c r="C9" s="134" t="s">
        <v>38</v>
      </c>
      <c r="D9" s="134" t="s">
        <v>39</v>
      </c>
      <c r="E9" s="134" t="s">
        <v>40</v>
      </c>
      <c r="F9" s="134" t="s">
        <v>41</v>
      </c>
      <c r="G9" s="134" t="s">
        <v>42</v>
      </c>
      <c r="H9" s="135" t="s">
        <v>74</v>
      </c>
      <c r="I9" s="144"/>
    </row>
    <row r="10" spans="1:12" ht="15" thickBot="1" x14ac:dyDescent="0.4">
      <c r="A10" s="3" t="s">
        <v>43</v>
      </c>
      <c r="B10" s="136">
        <v>0</v>
      </c>
      <c r="C10" s="136">
        <f>'[1]kuni 2025 detsember tegevuskava'!C29</f>
        <v>0</v>
      </c>
      <c r="D10" s="136">
        <f>'[1]kuni 2025 detsember tegevuskava'!D29</f>
        <v>0</v>
      </c>
      <c r="E10" s="136">
        <v>700000</v>
      </c>
      <c r="F10" s="136">
        <v>750000</v>
      </c>
      <c r="G10" s="136">
        <v>750000</v>
      </c>
      <c r="H10" s="137">
        <v>800000</v>
      </c>
      <c r="I10" s="145"/>
    </row>
    <row r="11" spans="1:12" ht="14.5" customHeight="1" x14ac:dyDescent="0.35">
      <c r="A11" s="1" t="s">
        <v>44</v>
      </c>
      <c r="B11" s="153" t="s">
        <v>45</v>
      </c>
      <c r="C11" s="154"/>
      <c r="D11" s="154"/>
      <c r="E11" s="154"/>
      <c r="F11" s="154"/>
      <c r="G11" s="154"/>
      <c r="H11" s="155"/>
    </row>
    <row r="12" spans="1:12" ht="29" x14ac:dyDescent="0.35">
      <c r="A12" s="2" t="s">
        <v>36</v>
      </c>
      <c r="B12" s="133" t="s">
        <v>37</v>
      </c>
      <c r="C12" s="134" t="s">
        <v>38</v>
      </c>
      <c r="D12" s="134" t="s">
        <v>39</v>
      </c>
      <c r="E12" s="134" t="s">
        <v>40</v>
      </c>
      <c r="F12" s="134" t="s">
        <v>41</v>
      </c>
      <c r="G12" s="134" t="s">
        <v>42</v>
      </c>
      <c r="H12" s="135" t="s">
        <v>74</v>
      </c>
      <c r="I12" s="144"/>
    </row>
    <row r="13" spans="1:12" ht="15" thickBot="1" x14ac:dyDescent="0.4">
      <c r="A13" s="3" t="s">
        <v>43</v>
      </c>
      <c r="B13" s="136">
        <v>0</v>
      </c>
      <c r="C13" s="136">
        <v>0</v>
      </c>
      <c r="D13" s="136">
        <v>1</v>
      </c>
      <c r="E13" s="136">
        <v>1</v>
      </c>
      <c r="F13" s="136">
        <v>1</v>
      </c>
      <c r="G13" s="136">
        <v>1</v>
      </c>
      <c r="H13" s="137">
        <v>1</v>
      </c>
      <c r="I13" s="145"/>
    </row>
    <row r="14" spans="1:12" ht="29.15" customHeight="1" x14ac:dyDescent="0.35">
      <c r="A14" s="1" t="s">
        <v>44</v>
      </c>
      <c r="B14" s="153" t="s">
        <v>70</v>
      </c>
      <c r="C14" s="154"/>
      <c r="D14" s="154"/>
      <c r="E14" s="154"/>
      <c r="F14" s="154"/>
      <c r="G14" s="154"/>
      <c r="H14" s="155"/>
    </row>
    <row r="15" spans="1:12" ht="29" x14ac:dyDescent="0.35">
      <c r="A15" s="2" t="s">
        <v>36</v>
      </c>
      <c r="B15" s="133" t="s">
        <v>37</v>
      </c>
      <c r="C15" s="134" t="s">
        <v>38</v>
      </c>
      <c r="D15" s="134" t="s">
        <v>39</v>
      </c>
      <c r="E15" s="134" t="s">
        <v>40</v>
      </c>
      <c r="F15" s="134" t="s">
        <v>41</v>
      </c>
      <c r="G15" s="134" t="s">
        <v>42</v>
      </c>
      <c r="H15" s="135" t="s">
        <v>74</v>
      </c>
      <c r="I15" s="144"/>
    </row>
    <row r="16" spans="1:12" ht="15" thickBot="1" x14ac:dyDescent="0.4">
      <c r="A16" s="3" t="s">
        <v>43</v>
      </c>
      <c r="B16" s="136">
        <v>0</v>
      </c>
      <c r="C16" s="136">
        <v>0</v>
      </c>
      <c r="D16" s="136">
        <v>1</v>
      </c>
      <c r="E16" s="136">
        <v>1</v>
      </c>
      <c r="F16" s="136">
        <v>1</v>
      </c>
      <c r="G16" s="136">
        <v>1</v>
      </c>
      <c r="H16" s="137">
        <v>1</v>
      </c>
      <c r="I16" s="145"/>
    </row>
    <row r="17" spans="1:9" ht="29.15" customHeight="1" x14ac:dyDescent="0.35">
      <c r="A17" s="1" t="s">
        <v>47</v>
      </c>
      <c r="B17" s="153" t="s">
        <v>48</v>
      </c>
      <c r="C17" s="154"/>
      <c r="D17" s="154"/>
      <c r="E17" s="154"/>
      <c r="F17" s="154"/>
      <c r="G17" s="154"/>
      <c r="H17" s="155"/>
    </row>
    <row r="18" spans="1:9" ht="29" x14ac:dyDescent="0.35">
      <c r="A18" s="2" t="s">
        <v>36</v>
      </c>
      <c r="B18" s="133" t="s">
        <v>37</v>
      </c>
      <c r="C18" s="134" t="s">
        <v>38</v>
      </c>
      <c r="D18" s="134" t="s">
        <v>39</v>
      </c>
      <c r="E18" s="134" t="s">
        <v>40</v>
      </c>
      <c r="F18" s="134" t="s">
        <v>41</v>
      </c>
      <c r="G18" s="134" t="s">
        <v>42</v>
      </c>
      <c r="H18" s="135" t="s">
        <v>74</v>
      </c>
      <c r="I18" s="144"/>
    </row>
    <row r="19" spans="1:9" ht="15" thickBot="1" x14ac:dyDescent="0.4">
      <c r="A19" s="3" t="s">
        <v>43</v>
      </c>
      <c r="B19" s="136">
        <v>0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7">
        <v>90</v>
      </c>
      <c r="I19" s="145"/>
    </row>
    <row r="21" spans="1:9" x14ac:dyDescent="0.35">
      <c r="A21" s="130"/>
      <c r="B21" s="130"/>
    </row>
    <row r="22" spans="1:9" x14ac:dyDescent="0.35">
      <c r="A22" s="130"/>
      <c r="B22" s="130"/>
    </row>
    <row r="23" spans="1:9" ht="14.65" customHeight="1" x14ac:dyDescent="0.35">
      <c r="A23" s="71"/>
      <c r="B23" s="71"/>
    </row>
  </sheetData>
  <mergeCells count="4">
    <mergeCell ref="B8:H8"/>
    <mergeCell ref="B11:H11"/>
    <mergeCell ref="B14:H14"/>
    <mergeCell ref="B17:H17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29A6-35E3-4789-B402-A4113B9A45FB}">
  <sheetPr>
    <pageSetUpPr fitToPage="1"/>
  </sheetPr>
  <dimension ref="A2:L23"/>
  <sheetViews>
    <sheetView topLeftCell="A3" zoomScale="90" zoomScaleNormal="90" workbookViewId="0">
      <selection activeCell="A4" sqref="A4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5" t="s">
        <v>78</v>
      </c>
      <c r="B3" s="45" t="s">
        <v>6</v>
      </c>
      <c r="C3" s="91">
        <v>2023</v>
      </c>
      <c r="D3" s="79">
        <v>2024</v>
      </c>
      <c r="E3" s="138">
        <v>2025</v>
      </c>
      <c r="F3" s="37" t="s">
        <v>24</v>
      </c>
      <c r="G3" s="25" t="s">
        <v>25</v>
      </c>
      <c r="H3" s="38" t="s">
        <v>26</v>
      </c>
      <c r="I3" s="38" t="s">
        <v>27</v>
      </c>
      <c r="J3" s="38" t="s">
        <v>28</v>
      </c>
      <c r="K3" s="38" t="s">
        <v>29</v>
      </c>
      <c r="L3" s="39" t="s">
        <v>30</v>
      </c>
    </row>
    <row r="4" spans="1:12" x14ac:dyDescent="0.35">
      <c r="A4" s="51" t="s">
        <v>79</v>
      </c>
      <c r="B4" s="51"/>
      <c r="C4" s="92"/>
      <c r="D4" s="94"/>
      <c r="E4" s="139"/>
      <c r="F4" s="72"/>
      <c r="G4" s="73"/>
      <c r="H4" s="73"/>
      <c r="I4" s="73"/>
      <c r="J4" s="73"/>
      <c r="K4" s="73"/>
      <c r="L4" s="74"/>
    </row>
    <row r="5" spans="1:12" ht="29.5" thickBot="1" x14ac:dyDescent="0.4">
      <c r="A5" s="53" t="s">
        <v>18</v>
      </c>
      <c r="B5" s="106">
        <f>SUM(C5:E5)</f>
        <v>908800</v>
      </c>
      <c r="C5" s="93">
        <v>0</v>
      </c>
      <c r="D5" s="89">
        <v>495195</v>
      </c>
      <c r="E5" s="140">
        <v>413605</v>
      </c>
      <c r="F5" s="75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84" t="s">
        <v>33</v>
      </c>
      <c r="B6" s="110">
        <f>SUM(C6:E6)</f>
        <v>908800</v>
      </c>
      <c r="C6" s="85">
        <f>SUM(C5:C5)</f>
        <v>0</v>
      </c>
      <c r="D6" s="111">
        <f>SUM(D5:D5)</f>
        <v>495195</v>
      </c>
      <c r="E6" s="85">
        <f>SUM(E5:E5)</f>
        <v>413605</v>
      </c>
      <c r="F6" s="76"/>
      <c r="G6" s="69"/>
      <c r="H6" s="69"/>
      <c r="I6" s="69"/>
      <c r="J6" s="69"/>
      <c r="K6" s="69"/>
      <c r="L6" s="70"/>
    </row>
    <row r="7" spans="1:12" ht="15" thickBot="1" x14ac:dyDescent="0.4">
      <c r="C7" s="77"/>
      <c r="D7" s="77"/>
    </row>
    <row r="8" spans="1:12" ht="14.5" customHeight="1" x14ac:dyDescent="0.35">
      <c r="A8" s="1" t="s">
        <v>34</v>
      </c>
      <c r="B8" s="153" t="s">
        <v>71</v>
      </c>
      <c r="C8" s="154"/>
      <c r="D8" s="154"/>
      <c r="E8" s="154"/>
      <c r="F8" s="154"/>
      <c r="G8" s="154"/>
      <c r="H8" s="155"/>
    </row>
    <row r="9" spans="1:12" ht="29" x14ac:dyDescent="0.35">
      <c r="A9" s="2" t="s">
        <v>36</v>
      </c>
      <c r="B9" s="133" t="s">
        <v>37</v>
      </c>
      <c r="C9" s="134" t="s">
        <v>38</v>
      </c>
      <c r="D9" s="134" t="s">
        <v>39</v>
      </c>
      <c r="E9" s="134" t="s">
        <v>40</v>
      </c>
      <c r="F9" s="134" t="s">
        <v>41</v>
      </c>
      <c r="G9" s="134" t="s">
        <v>42</v>
      </c>
      <c r="H9" s="135" t="s">
        <v>74</v>
      </c>
      <c r="I9" s="144"/>
    </row>
    <row r="10" spans="1:12" ht="15" thickBot="1" x14ac:dyDescent="0.4">
      <c r="A10" s="3" t="s">
        <v>43</v>
      </c>
      <c r="B10" s="136">
        <f>'[1]kuni 2025 detsember tegevuskava'!B29</f>
        <v>0</v>
      </c>
      <c r="C10" s="136">
        <f>'[1]kuni 2025 detsember tegevuskava'!C29</f>
        <v>0</v>
      </c>
      <c r="D10" s="136">
        <f>'[1]kuni 2025 detsember tegevuskava'!D29</f>
        <v>0</v>
      </c>
      <c r="E10" s="136">
        <f>'[1]kuni 2025 detsember tegevuskava'!E29</f>
        <v>0</v>
      </c>
      <c r="F10" s="136">
        <f>'[1]kuni 2025 detsember tegevuskava'!F29</f>
        <v>0</v>
      </c>
      <c r="G10" s="136">
        <f>'[1]kuni 2025 detsember tegevuskava'!G29</f>
        <v>0</v>
      </c>
      <c r="H10" s="137">
        <v>31000</v>
      </c>
      <c r="I10" s="145"/>
    </row>
    <row r="11" spans="1:12" ht="14.5" customHeight="1" x14ac:dyDescent="0.35">
      <c r="A11" s="1" t="s">
        <v>44</v>
      </c>
      <c r="B11" s="153" t="s">
        <v>45</v>
      </c>
      <c r="C11" s="154"/>
      <c r="D11" s="154"/>
      <c r="E11" s="154"/>
      <c r="F11" s="154"/>
      <c r="G11" s="154"/>
      <c r="H11" s="155"/>
    </row>
    <row r="12" spans="1:12" ht="29" x14ac:dyDescent="0.35">
      <c r="A12" s="2" t="s">
        <v>36</v>
      </c>
      <c r="B12" s="133" t="s">
        <v>37</v>
      </c>
      <c r="C12" s="134" t="s">
        <v>38</v>
      </c>
      <c r="D12" s="134" t="s">
        <v>39</v>
      </c>
      <c r="E12" s="134" t="s">
        <v>40</v>
      </c>
      <c r="F12" s="134" t="s">
        <v>41</v>
      </c>
      <c r="G12" s="134" t="s">
        <v>42</v>
      </c>
      <c r="H12" s="135" t="s">
        <v>74</v>
      </c>
      <c r="I12" s="144"/>
    </row>
    <row r="13" spans="1:12" ht="15" thickBot="1" x14ac:dyDescent="0.4">
      <c r="A13" s="3" t="s">
        <v>43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7">
        <v>4</v>
      </c>
      <c r="I13" s="145"/>
    </row>
    <row r="14" spans="1:12" ht="29.15" customHeight="1" x14ac:dyDescent="0.35">
      <c r="A14" s="1" t="s">
        <v>44</v>
      </c>
      <c r="B14" s="153" t="s">
        <v>70</v>
      </c>
      <c r="C14" s="154"/>
      <c r="D14" s="154"/>
      <c r="E14" s="154"/>
      <c r="F14" s="154"/>
      <c r="G14" s="154"/>
      <c r="H14" s="155"/>
    </row>
    <row r="15" spans="1:12" ht="29" x14ac:dyDescent="0.35">
      <c r="A15" s="2" t="s">
        <v>36</v>
      </c>
      <c r="B15" s="133" t="s">
        <v>37</v>
      </c>
      <c r="C15" s="134" t="s">
        <v>38</v>
      </c>
      <c r="D15" s="134" t="s">
        <v>39</v>
      </c>
      <c r="E15" s="134" t="s">
        <v>40</v>
      </c>
      <c r="F15" s="134" t="s">
        <v>41</v>
      </c>
      <c r="G15" s="134" t="s">
        <v>42</v>
      </c>
      <c r="H15" s="135" t="s">
        <v>74</v>
      </c>
      <c r="I15" s="144"/>
    </row>
    <row r="16" spans="1:12" ht="15" thickBot="1" x14ac:dyDescent="0.4">
      <c r="A16" s="3" t="s">
        <v>43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7">
        <v>2</v>
      </c>
      <c r="I16" s="145"/>
    </row>
    <row r="17" spans="1:9" ht="29.15" customHeight="1" x14ac:dyDescent="0.35">
      <c r="A17" s="1" t="s">
        <v>47</v>
      </c>
      <c r="B17" s="153" t="s">
        <v>48</v>
      </c>
      <c r="C17" s="154"/>
      <c r="D17" s="154"/>
      <c r="E17" s="154"/>
      <c r="F17" s="154"/>
      <c r="G17" s="154"/>
      <c r="H17" s="155"/>
    </row>
    <row r="18" spans="1:9" ht="29" x14ac:dyDescent="0.35">
      <c r="A18" s="2" t="s">
        <v>36</v>
      </c>
      <c r="B18" s="133" t="s">
        <v>37</v>
      </c>
      <c r="C18" s="134" t="s">
        <v>38</v>
      </c>
      <c r="D18" s="134" t="s">
        <v>39</v>
      </c>
      <c r="E18" s="134" t="s">
        <v>40</v>
      </c>
      <c r="F18" s="134" t="s">
        <v>41</v>
      </c>
      <c r="G18" s="134" t="s">
        <v>42</v>
      </c>
      <c r="H18" s="135" t="s">
        <v>74</v>
      </c>
      <c r="I18" s="144"/>
    </row>
    <row r="19" spans="1:9" ht="15" thickBot="1" x14ac:dyDescent="0.4">
      <c r="A19" s="3" t="s">
        <v>43</v>
      </c>
      <c r="B19" s="136">
        <v>66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7">
        <v>90</v>
      </c>
      <c r="I19" s="145"/>
    </row>
    <row r="21" spans="1:9" x14ac:dyDescent="0.35">
      <c r="A21" s="130"/>
      <c r="B21" s="130"/>
    </row>
    <row r="22" spans="1:9" x14ac:dyDescent="0.35">
      <c r="A22" s="130"/>
      <c r="B22" s="130"/>
    </row>
    <row r="23" spans="1:9" ht="14.65" customHeight="1" x14ac:dyDescent="0.35">
      <c r="A23" s="71"/>
      <c r="B23" s="71"/>
    </row>
  </sheetData>
  <mergeCells count="4">
    <mergeCell ref="B8:H8"/>
    <mergeCell ref="B11:H11"/>
    <mergeCell ref="B14:H14"/>
    <mergeCell ref="B17:H17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0D45-7295-42B7-9CDE-1752709DAD0B}">
  <sheetPr>
    <pageSetUpPr fitToPage="1"/>
  </sheetPr>
  <dimension ref="A2:L20"/>
  <sheetViews>
    <sheetView zoomScale="90" zoomScaleNormal="90" workbookViewId="0">
      <selection activeCell="E28" sqref="E28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5" t="s">
        <v>49</v>
      </c>
      <c r="B3" s="45" t="s">
        <v>6</v>
      </c>
      <c r="C3" s="55">
        <v>2023</v>
      </c>
      <c r="D3" s="55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50</v>
      </c>
      <c r="B4" s="51"/>
      <c r="C4" s="57"/>
      <c r="D4" s="95"/>
      <c r="E4" s="99"/>
      <c r="L4" s="59"/>
    </row>
    <row r="5" spans="1:12" ht="29" x14ac:dyDescent="0.35">
      <c r="A5" s="50" t="s">
        <v>18</v>
      </c>
      <c r="B5" s="107">
        <f>SUM(C5:E5)</f>
        <v>3190300</v>
      </c>
      <c r="C5" s="60">
        <v>0</v>
      </c>
      <c r="D5" s="96">
        <v>1616500</v>
      </c>
      <c r="E5" s="60">
        <v>1573800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108" t="s">
        <v>51</v>
      </c>
      <c r="B6" s="109">
        <f>SUM(C6:E6)</f>
        <v>1310402</v>
      </c>
      <c r="C6" s="90">
        <v>0</v>
      </c>
      <c r="D6" s="102">
        <f>SUM(160590+253350)</f>
        <v>413940</v>
      </c>
      <c r="E6" s="90">
        <v>896462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ht="15" thickBot="1" x14ac:dyDescent="0.4">
      <c r="A7" s="84" t="s">
        <v>33</v>
      </c>
      <c r="B7" s="110">
        <f>SUM(C7:E7)</f>
        <v>4500702</v>
      </c>
      <c r="C7" s="85">
        <f>SUM(C5:C6)</f>
        <v>0</v>
      </c>
      <c r="D7" s="103">
        <f>SUM(D5:D6)</f>
        <v>2030440</v>
      </c>
      <c r="E7" s="100">
        <f>SUM(E5:E6)</f>
        <v>2470262</v>
      </c>
      <c r="F7" s="68"/>
      <c r="G7" s="69"/>
      <c r="H7" s="69"/>
      <c r="I7" s="69"/>
      <c r="J7" s="69"/>
      <c r="K7" s="69"/>
      <c r="L7" s="70"/>
    </row>
    <row r="8" spans="1:12" ht="15" thickBot="1" x14ac:dyDescent="0.4"/>
    <row r="9" spans="1:12" ht="14.5" customHeight="1" x14ac:dyDescent="0.35">
      <c r="A9" s="1" t="s">
        <v>34</v>
      </c>
      <c r="B9" s="153" t="s">
        <v>71</v>
      </c>
      <c r="C9" s="154"/>
      <c r="D9" s="154"/>
      <c r="E9" s="154"/>
      <c r="F9" s="154"/>
      <c r="G9" s="154"/>
      <c r="H9" s="155"/>
    </row>
    <row r="10" spans="1:12" ht="29" x14ac:dyDescent="0.35">
      <c r="A10" s="2" t="s">
        <v>36</v>
      </c>
      <c r="B10" s="133" t="s">
        <v>37</v>
      </c>
      <c r="C10" s="134" t="s">
        <v>38</v>
      </c>
      <c r="D10" s="134" t="s">
        <v>39</v>
      </c>
      <c r="E10" s="134" t="s">
        <v>40</v>
      </c>
      <c r="F10" s="134" t="s">
        <v>41</v>
      </c>
      <c r="G10" s="134" t="s">
        <v>42</v>
      </c>
      <c r="H10" s="135" t="s">
        <v>74</v>
      </c>
      <c r="I10" s="144"/>
    </row>
    <row r="11" spans="1:12" ht="15" thickBot="1" x14ac:dyDescent="0.4">
      <c r="A11" s="3" t="s">
        <v>43</v>
      </c>
      <c r="B11" s="136">
        <v>0</v>
      </c>
      <c r="C11" s="136">
        <v>0</v>
      </c>
      <c r="D11" s="136">
        <v>720250</v>
      </c>
      <c r="E11" s="136">
        <v>730300</v>
      </c>
      <c r="F11" s="136">
        <v>740350</v>
      </c>
      <c r="G11" s="136">
        <v>0</v>
      </c>
      <c r="H11" s="137">
        <f>SUM(10000+740350)</f>
        <v>750350</v>
      </c>
      <c r="I11" s="145"/>
    </row>
    <row r="12" spans="1:12" ht="14.5" customHeight="1" x14ac:dyDescent="0.35">
      <c r="A12" s="1" t="s">
        <v>44</v>
      </c>
      <c r="B12" s="153" t="s">
        <v>45</v>
      </c>
      <c r="C12" s="154"/>
      <c r="D12" s="154"/>
      <c r="E12" s="154"/>
      <c r="F12" s="154"/>
      <c r="G12" s="154"/>
      <c r="H12" s="155"/>
    </row>
    <row r="13" spans="1:12" ht="29" x14ac:dyDescent="0.35">
      <c r="A13" s="2" t="s">
        <v>36</v>
      </c>
      <c r="B13" s="133" t="s">
        <v>37</v>
      </c>
      <c r="C13" s="134" t="s">
        <v>38</v>
      </c>
      <c r="D13" s="134" t="s">
        <v>39</v>
      </c>
      <c r="E13" s="134" t="s">
        <v>40</v>
      </c>
      <c r="F13" s="134" t="s">
        <v>41</v>
      </c>
      <c r="G13" s="134" t="s">
        <v>42</v>
      </c>
      <c r="H13" s="135" t="s">
        <v>74</v>
      </c>
      <c r="I13" s="144"/>
    </row>
    <row r="14" spans="1:12" ht="15" thickBot="1" x14ac:dyDescent="0.4">
      <c r="A14" s="3" t="s">
        <v>43</v>
      </c>
      <c r="B14" s="136">
        <v>0</v>
      </c>
      <c r="C14" s="136">
        <v>0</v>
      </c>
      <c r="D14" s="136">
        <f>2+4</f>
        <v>6</v>
      </c>
      <c r="E14" s="136">
        <v>0</v>
      </c>
      <c r="F14" s="136">
        <v>0</v>
      </c>
      <c r="G14" s="136">
        <v>0</v>
      </c>
      <c r="H14" s="137">
        <f>7+5</f>
        <v>12</v>
      </c>
      <c r="I14" s="145"/>
    </row>
    <row r="15" spans="1:12" ht="29.5" customHeight="1" x14ac:dyDescent="0.35">
      <c r="A15" s="1" t="s">
        <v>44</v>
      </c>
      <c r="B15" s="153" t="s">
        <v>70</v>
      </c>
      <c r="C15" s="154"/>
      <c r="D15" s="154"/>
      <c r="E15" s="154"/>
      <c r="F15" s="154"/>
      <c r="G15" s="154"/>
      <c r="H15" s="155"/>
    </row>
    <row r="16" spans="1:12" ht="29" x14ac:dyDescent="0.35">
      <c r="A16" s="2" t="s">
        <v>36</v>
      </c>
      <c r="B16" s="133" t="s">
        <v>37</v>
      </c>
      <c r="C16" s="134" t="s">
        <v>38</v>
      </c>
      <c r="D16" s="134" t="s">
        <v>39</v>
      </c>
      <c r="E16" s="134" t="s">
        <v>40</v>
      </c>
      <c r="F16" s="134" t="s">
        <v>41</v>
      </c>
      <c r="G16" s="134" t="s">
        <v>42</v>
      </c>
      <c r="H16" s="135" t="s">
        <v>74</v>
      </c>
      <c r="I16" s="144"/>
    </row>
    <row r="17" spans="1:9" ht="15" thickBot="1" x14ac:dyDescent="0.4">
      <c r="A17" s="3" t="s">
        <v>43</v>
      </c>
      <c r="B17" s="136">
        <v>0</v>
      </c>
      <c r="C17" s="136">
        <f>3+2</f>
        <v>5</v>
      </c>
      <c r="D17" s="136">
        <f>3+2</f>
        <v>5</v>
      </c>
      <c r="E17" s="136">
        <v>0</v>
      </c>
      <c r="F17" s="136">
        <v>0</v>
      </c>
      <c r="G17" s="136">
        <v>0</v>
      </c>
      <c r="H17" s="137">
        <f>3+5</f>
        <v>8</v>
      </c>
      <c r="I17" s="145"/>
    </row>
    <row r="18" spans="1:9" ht="29.15" customHeight="1" x14ac:dyDescent="0.35">
      <c r="A18" s="1" t="s">
        <v>47</v>
      </c>
      <c r="B18" s="153" t="s">
        <v>48</v>
      </c>
      <c r="C18" s="154"/>
      <c r="D18" s="154"/>
      <c r="E18" s="154"/>
      <c r="F18" s="154"/>
      <c r="G18" s="154"/>
      <c r="H18" s="155"/>
    </row>
    <row r="19" spans="1:9" ht="29" x14ac:dyDescent="0.35">
      <c r="A19" s="2" t="s">
        <v>36</v>
      </c>
      <c r="B19" s="133" t="s">
        <v>37</v>
      </c>
      <c r="C19" s="134" t="s">
        <v>38</v>
      </c>
      <c r="D19" s="134" t="s">
        <v>39</v>
      </c>
      <c r="E19" s="134" t="s">
        <v>40</v>
      </c>
      <c r="F19" s="134" t="s">
        <v>41</v>
      </c>
      <c r="G19" s="134" t="s">
        <v>42</v>
      </c>
      <c r="H19" s="135" t="s">
        <v>74</v>
      </c>
      <c r="I19" s="144"/>
    </row>
    <row r="20" spans="1:9" ht="15" thickBot="1" x14ac:dyDescent="0.4">
      <c r="A20" s="3" t="s">
        <v>43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7">
        <v>90</v>
      </c>
      <c r="I20" s="145"/>
    </row>
  </sheetData>
  <mergeCells count="4">
    <mergeCell ref="B9:H9"/>
    <mergeCell ref="B12:H12"/>
    <mergeCell ref="B15:H15"/>
    <mergeCell ref="B18:H18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F8D9-BA0D-4600-A9A9-D7C94E983490}">
  <sheetPr>
    <pageSetUpPr fitToPage="1"/>
  </sheetPr>
  <dimension ref="A2:L20"/>
  <sheetViews>
    <sheetView workbookViewId="0">
      <selection activeCell="E6" sqref="E6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6384" width="8.7265625" style="12"/>
  </cols>
  <sheetData>
    <row r="2" spans="1:12" ht="15" thickBot="1" x14ac:dyDescent="0.4"/>
    <row r="3" spans="1:12" ht="190.15" customHeight="1" thickBot="1" x14ac:dyDescent="0.4">
      <c r="A3" s="45" t="s">
        <v>52</v>
      </c>
      <c r="B3" s="45" t="s">
        <v>6</v>
      </c>
      <c r="C3" s="55">
        <v>2023</v>
      </c>
      <c r="D3" s="55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53</v>
      </c>
      <c r="B4" s="51"/>
      <c r="C4" s="57"/>
      <c r="D4" s="95"/>
      <c r="E4" s="99"/>
      <c r="L4" s="59"/>
    </row>
    <row r="5" spans="1:12" ht="29" x14ac:dyDescent="0.35">
      <c r="A5" s="50" t="s">
        <v>18</v>
      </c>
      <c r="B5" s="107">
        <f>SUM(C5:E5)</f>
        <v>4071459</v>
      </c>
      <c r="C5" s="101">
        <v>88500</v>
      </c>
      <c r="D5" s="101">
        <v>2699050</v>
      </c>
      <c r="E5" s="101">
        <v>1283909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53" t="s">
        <v>51</v>
      </c>
      <c r="B6" s="106">
        <f>SUM(C6:E6)</f>
        <v>5334879.8599999994</v>
      </c>
      <c r="C6" s="64">
        <v>199680</v>
      </c>
      <c r="D6" s="97">
        <v>3773459.86</v>
      </c>
      <c r="E6" s="60">
        <v>1361740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ht="15" thickBot="1" x14ac:dyDescent="0.4">
      <c r="A7" s="54" t="s">
        <v>33</v>
      </c>
      <c r="B7" s="112">
        <f>SUM(C7:E7)</f>
        <v>9406338.8599999994</v>
      </c>
      <c r="C7" s="66">
        <f>SUM(C5:C6)</f>
        <v>288180</v>
      </c>
      <c r="D7" s="98">
        <f>SUM(D5:D6)</f>
        <v>6472509.8599999994</v>
      </c>
      <c r="E7" s="100">
        <f>SUM(E5:E6)</f>
        <v>2645649</v>
      </c>
      <c r="F7" s="68"/>
      <c r="G7" s="69"/>
      <c r="H7" s="69"/>
      <c r="I7" s="69"/>
      <c r="J7" s="69"/>
      <c r="K7" s="69"/>
      <c r="L7" s="70"/>
    </row>
    <row r="8" spans="1:12" ht="15" thickBot="1" x14ac:dyDescent="0.4"/>
    <row r="9" spans="1:12" ht="14.5" customHeight="1" x14ac:dyDescent="0.35">
      <c r="A9" s="1" t="s">
        <v>34</v>
      </c>
      <c r="B9" s="153" t="s">
        <v>35</v>
      </c>
      <c r="C9" s="154"/>
      <c r="D9" s="154"/>
      <c r="E9" s="154"/>
      <c r="F9" s="154"/>
      <c r="G9" s="154"/>
      <c r="H9" s="155"/>
    </row>
    <row r="10" spans="1:12" ht="29" x14ac:dyDescent="0.35">
      <c r="A10" s="2" t="s">
        <v>36</v>
      </c>
      <c r="B10" s="133" t="s">
        <v>37</v>
      </c>
      <c r="C10" s="134" t="s">
        <v>38</v>
      </c>
      <c r="D10" s="134" t="s">
        <v>39</v>
      </c>
      <c r="E10" s="134" t="s">
        <v>40</v>
      </c>
      <c r="F10" s="134" t="s">
        <v>41</v>
      </c>
      <c r="G10" s="134" t="s">
        <v>42</v>
      </c>
      <c r="H10" s="135" t="s">
        <v>74</v>
      </c>
      <c r="I10" s="144"/>
    </row>
    <row r="11" spans="1:12" ht="15" thickBot="1" x14ac:dyDescent="0.4">
      <c r="A11" s="3" t="s">
        <v>43</v>
      </c>
      <c r="B11" s="136">
        <v>0</v>
      </c>
      <c r="C11" s="136">
        <v>0</v>
      </c>
      <c r="D11" s="136">
        <v>1540000</v>
      </c>
      <c r="E11" s="136">
        <v>1540000</v>
      </c>
      <c r="F11" s="136">
        <v>1540000</v>
      </c>
      <c r="G11" s="136">
        <v>1540000</v>
      </c>
      <c r="H11" s="137">
        <v>1540000</v>
      </c>
      <c r="I11" s="145"/>
    </row>
    <row r="12" spans="1:12" ht="14.5" customHeight="1" x14ac:dyDescent="0.35">
      <c r="A12" s="1" t="s">
        <v>44</v>
      </c>
      <c r="B12" s="153" t="s">
        <v>45</v>
      </c>
      <c r="C12" s="154"/>
      <c r="D12" s="154"/>
      <c r="E12" s="154"/>
      <c r="F12" s="154"/>
      <c r="G12" s="154"/>
      <c r="H12" s="155"/>
    </row>
    <row r="13" spans="1:12" ht="29" x14ac:dyDescent="0.35">
      <c r="A13" s="2" t="s">
        <v>36</v>
      </c>
      <c r="B13" s="133" t="s">
        <v>37</v>
      </c>
      <c r="C13" s="134" t="s">
        <v>38</v>
      </c>
      <c r="D13" s="134" t="s">
        <v>39</v>
      </c>
      <c r="E13" s="134" t="s">
        <v>40</v>
      </c>
      <c r="F13" s="134" t="s">
        <v>41</v>
      </c>
      <c r="G13" s="134" t="s">
        <v>42</v>
      </c>
      <c r="H13" s="135" t="s">
        <v>74</v>
      </c>
      <c r="I13" s="144"/>
    </row>
    <row r="14" spans="1:12" ht="15" thickBot="1" x14ac:dyDescent="0.4">
      <c r="A14" s="3" t="s">
        <v>43</v>
      </c>
      <c r="B14" s="136">
        <v>0</v>
      </c>
      <c r="C14" s="136">
        <v>6</v>
      </c>
      <c r="D14" s="136">
        <v>8</v>
      </c>
      <c r="E14" s="136">
        <v>9</v>
      </c>
      <c r="F14" s="136">
        <v>0</v>
      </c>
      <c r="G14" s="136">
        <v>0</v>
      </c>
      <c r="H14" s="137">
        <v>20</v>
      </c>
      <c r="I14" s="145"/>
    </row>
    <row r="15" spans="1:12" ht="29.15" customHeight="1" x14ac:dyDescent="0.35">
      <c r="A15" s="1" t="s">
        <v>44</v>
      </c>
      <c r="B15" s="153" t="s">
        <v>46</v>
      </c>
      <c r="C15" s="154"/>
      <c r="D15" s="154"/>
      <c r="E15" s="154"/>
      <c r="F15" s="154"/>
      <c r="G15" s="154"/>
      <c r="H15" s="155"/>
    </row>
    <row r="16" spans="1:12" ht="29" x14ac:dyDescent="0.35">
      <c r="A16" s="2" t="s">
        <v>36</v>
      </c>
      <c r="B16" s="133" t="s">
        <v>37</v>
      </c>
      <c r="C16" s="134" t="s">
        <v>38</v>
      </c>
      <c r="D16" s="134" t="s">
        <v>39</v>
      </c>
      <c r="E16" s="134" t="s">
        <v>40</v>
      </c>
      <c r="F16" s="134" t="s">
        <v>41</v>
      </c>
      <c r="G16" s="134" t="s">
        <v>42</v>
      </c>
      <c r="H16" s="135" t="s">
        <v>74</v>
      </c>
      <c r="I16" s="144"/>
    </row>
    <row r="17" spans="1:9" ht="15" thickBot="1" x14ac:dyDescent="0.4">
      <c r="A17" s="3" t="s">
        <v>43</v>
      </c>
      <c r="B17" s="136">
        <v>0</v>
      </c>
      <c r="C17" s="136">
        <v>5</v>
      </c>
      <c r="D17" s="136">
        <v>5</v>
      </c>
      <c r="E17" s="136">
        <v>0</v>
      </c>
      <c r="F17" s="136">
        <v>0</v>
      </c>
      <c r="G17" s="136">
        <v>0</v>
      </c>
      <c r="H17" s="137">
        <v>11</v>
      </c>
      <c r="I17" s="145"/>
    </row>
    <row r="18" spans="1:9" ht="29.15" customHeight="1" x14ac:dyDescent="0.35">
      <c r="A18" s="1" t="s">
        <v>47</v>
      </c>
      <c r="B18" s="153" t="s">
        <v>48</v>
      </c>
      <c r="C18" s="154"/>
      <c r="D18" s="154"/>
      <c r="E18" s="154"/>
      <c r="F18" s="154"/>
      <c r="G18" s="154"/>
      <c r="H18" s="155"/>
    </row>
    <row r="19" spans="1:9" ht="29" x14ac:dyDescent="0.35">
      <c r="A19" s="2" t="s">
        <v>36</v>
      </c>
      <c r="B19" s="133" t="s">
        <v>37</v>
      </c>
      <c r="C19" s="134" t="s">
        <v>38</v>
      </c>
      <c r="D19" s="134" t="s">
        <v>39</v>
      </c>
      <c r="E19" s="134" t="s">
        <v>40</v>
      </c>
      <c r="F19" s="134" t="s">
        <v>41</v>
      </c>
      <c r="G19" s="134" t="s">
        <v>42</v>
      </c>
      <c r="H19" s="135" t="s">
        <v>74</v>
      </c>
      <c r="I19" s="144"/>
    </row>
    <row r="20" spans="1:9" ht="15" thickBot="1" x14ac:dyDescent="0.4">
      <c r="A20" s="3" t="s">
        <v>43</v>
      </c>
      <c r="B20" s="147">
        <v>21</v>
      </c>
      <c r="C20" s="147">
        <v>40</v>
      </c>
      <c r="D20" s="147">
        <v>40</v>
      </c>
      <c r="E20" s="147">
        <v>60</v>
      </c>
      <c r="F20" s="147">
        <v>70</v>
      </c>
      <c r="G20" s="147">
        <v>80</v>
      </c>
      <c r="H20" s="148">
        <v>90</v>
      </c>
      <c r="I20" s="146"/>
    </row>
  </sheetData>
  <mergeCells count="4">
    <mergeCell ref="B9:H9"/>
    <mergeCell ref="B12:H12"/>
    <mergeCell ref="B15:H15"/>
    <mergeCell ref="B18:H18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15C1-5A1A-47A1-8DF9-1ABFF823FA22}">
  <sheetPr>
    <pageSetUpPr fitToPage="1"/>
  </sheetPr>
  <dimension ref="A2:L22"/>
  <sheetViews>
    <sheetView topLeftCell="A3" zoomScaleNormal="100" workbookViewId="0">
      <selection activeCell="B9" sqref="B9"/>
    </sheetView>
  </sheetViews>
  <sheetFormatPr defaultColWidth="8.7265625" defaultRowHeight="14.5" x14ac:dyDescent="0.35"/>
  <cols>
    <col min="1" max="1" width="47.4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2" width="14.453125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45" t="s">
        <v>54</v>
      </c>
      <c r="B3" s="55" t="s">
        <v>6</v>
      </c>
      <c r="C3" s="55">
        <v>2023</v>
      </c>
      <c r="D3" s="56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55</v>
      </c>
      <c r="B4" s="113"/>
      <c r="C4" s="57"/>
      <c r="D4" s="95"/>
      <c r="E4" s="99"/>
      <c r="L4" s="59"/>
    </row>
    <row r="5" spans="1:12" ht="29" x14ac:dyDescent="0.35">
      <c r="A5" s="50" t="s">
        <v>18</v>
      </c>
      <c r="B5" s="114">
        <f>SUM(C5:E5)</f>
        <v>4263860</v>
      </c>
      <c r="C5" s="60">
        <v>0</v>
      </c>
      <c r="D5" s="60">
        <v>1255360</v>
      </c>
      <c r="E5" s="60">
        <v>3008500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29" x14ac:dyDescent="0.35">
      <c r="A6" s="52" t="s">
        <v>19</v>
      </c>
      <c r="B6" s="114">
        <f>SUM(C6:E6)</f>
        <v>36600</v>
      </c>
      <c r="C6" s="60">
        <v>0</v>
      </c>
      <c r="D6" s="96">
        <v>36600</v>
      </c>
      <c r="E6" s="104">
        <v>0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x14ac:dyDescent="0.35">
      <c r="A7" s="50" t="s">
        <v>56</v>
      </c>
      <c r="B7" s="114">
        <f>SUM(C7:E7)</f>
        <v>1343775.2</v>
      </c>
      <c r="C7" s="60">
        <v>24685.199999999997</v>
      </c>
      <c r="D7" s="96">
        <v>558140</v>
      </c>
      <c r="E7" s="104">
        <v>760950</v>
      </c>
      <c r="F7" s="62" t="s">
        <v>32</v>
      </c>
      <c r="G7" s="62" t="s">
        <v>32</v>
      </c>
      <c r="H7" s="62" t="s">
        <v>32</v>
      </c>
      <c r="I7" s="62" t="s">
        <v>32</v>
      </c>
      <c r="J7" s="62" t="s">
        <v>32</v>
      </c>
      <c r="K7" s="62" t="s">
        <v>32</v>
      </c>
      <c r="L7" s="63" t="s">
        <v>32</v>
      </c>
    </row>
    <row r="8" spans="1:12" ht="15" thickBot="1" x14ac:dyDescent="0.4">
      <c r="A8" s="108" t="s">
        <v>51</v>
      </c>
      <c r="B8" s="115">
        <f>SUM(C8:E8)</f>
        <v>244000</v>
      </c>
      <c r="C8" s="90">
        <v>0</v>
      </c>
      <c r="D8" s="102">
        <v>244000</v>
      </c>
      <c r="E8" s="89">
        <v>0</v>
      </c>
      <c r="F8" s="62" t="s">
        <v>32</v>
      </c>
      <c r="G8" s="62" t="s">
        <v>32</v>
      </c>
      <c r="H8" s="62" t="s">
        <v>32</v>
      </c>
      <c r="I8" s="62" t="s">
        <v>32</v>
      </c>
      <c r="J8" s="62" t="s">
        <v>32</v>
      </c>
      <c r="K8" s="62" t="s">
        <v>32</v>
      </c>
      <c r="L8" s="63" t="s">
        <v>32</v>
      </c>
    </row>
    <row r="9" spans="1:12" ht="15" thickBot="1" x14ac:dyDescent="0.4">
      <c r="A9" s="84" t="s">
        <v>33</v>
      </c>
      <c r="B9" s="116">
        <f>SUM(C9:E9)</f>
        <v>5888235.2000000002</v>
      </c>
      <c r="C9" s="85">
        <f>SUM(C5:C8)</f>
        <v>24685.199999999997</v>
      </c>
      <c r="D9" s="103">
        <f>SUM(D5:D8)</f>
        <v>2094100</v>
      </c>
      <c r="E9" s="85">
        <f>SUM(E5:E8)</f>
        <v>3769450</v>
      </c>
      <c r="F9" s="68"/>
      <c r="G9" s="69"/>
      <c r="H9" s="69"/>
      <c r="I9" s="69"/>
      <c r="J9" s="69"/>
      <c r="K9" s="69"/>
      <c r="L9" s="70"/>
    </row>
    <row r="10" spans="1:12" ht="15" thickBot="1" x14ac:dyDescent="0.4"/>
    <row r="11" spans="1:12" ht="14.5" customHeight="1" x14ac:dyDescent="0.35">
      <c r="A11" s="1" t="s">
        <v>34</v>
      </c>
      <c r="B11" s="153" t="s">
        <v>71</v>
      </c>
      <c r="C11" s="154"/>
      <c r="D11" s="154"/>
      <c r="E11" s="154"/>
      <c r="F11" s="154"/>
      <c r="G11" s="154"/>
      <c r="H11" s="155"/>
    </row>
    <row r="12" spans="1:12" ht="29" x14ac:dyDescent="0.35">
      <c r="A12" s="2" t="s">
        <v>36</v>
      </c>
      <c r="B12" s="133" t="s">
        <v>37</v>
      </c>
      <c r="C12" s="134" t="s">
        <v>38</v>
      </c>
      <c r="D12" s="134" t="s">
        <v>39</v>
      </c>
      <c r="E12" s="134" t="s">
        <v>40</v>
      </c>
      <c r="F12" s="134" t="s">
        <v>41</v>
      </c>
      <c r="G12" s="134" t="s">
        <v>42</v>
      </c>
      <c r="H12" s="135" t="s">
        <v>74</v>
      </c>
      <c r="I12" s="144"/>
    </row>
    <row r="13" spans="1:12" ht="15" thickBot="1" x14ac:dyDescent="0.4">
      <c r="A13" s="3" t="s">
        <v>43</v>
      </c>
      <c r="B13" s="136">
        <f>'[2]kuni 2025 detsember tegevuskava'!B32</f>
        <v>0</v>
      </c>
      <c r="C13" s="136">
        <v>0</v>
      </c>
      <c r="D13" s="136">
        <v>10000</v>
      </c>
      <c r="E13" s="136">
        <v>18000</v>
      </c>
      <c r="F13" s="136">
        <v>28000</v>
      </c>
      <c r="G13" s="136">
        <v>30000</v>
      </c>
      <c r="H13" s="137">
        <v>30000</v>
      </c>
      <c r="I13" s="145"/>
    </row>
    <row r="14" spans="1:12" ht="14.5" customHeight="1" x14ac:dyDescent="0.35">
      <c r="A14" s="1" t="s">
        <v>44</v>
      </c>
      <c r="B14" s="153" t="s">
        <v>45</v>
      </c>
      <c r="C14" s="154"/>
      <c r="D14" s="154"/>
      <c r="E14" s="154"/>
      <c r="F14" s="154"/>
      <c r="G14" s="154"/>
      <c r="H14" s="155"/>
    </row>
    <row r="15" spans="1:12" ht="29" x14ac:dyDescent="0.35">
      <c r="A15" s="2" t="s">
        <v>36</v>
      </c>
      <c r="B15" s="133" t="s">
        <v>37</v>
      </c>
      <c r="C15" s="134" t="s">
        <v>38</v>
      </c>
      <c r="D15" s="134" t="s">
        <v>39</v>
      </c>
      <c r="E15" s="134" t="s">
        <v>40</v>
      </c>
      <c r="F15" s="134" t="s">
        <v>41</v>
      </c>
      <c r="G15" s="134" t="s">
        <v>42</v>
      </c>
      <c r="H15" s="135" t="s">
        <v>74</v>
      </c>
      <c r="I15" s="144"/>
    </row>
    <row r="16" spans="1:12" ht="15" thickBot="1" x14ac:dyDescent="0.4">
      <c r="A16" s="3" t="s">
        <v>43</v>
      </c>
      <c r="B16" s="136">
        <v>0</v>
      </c>
      <c r="C16" s="136">
        <f>'[2]kuni 2025 detsember tegevuskava'!C35</f>
        <v>0</v>
      </c>
      <c r="D16" s="136">
        <v>30</v>
      </c>
      <c r="E16" s="136">
        <v>50</v>
      </c>
      <c r="F16" s="136">
        <v>80</v>
      </c>
      <c r="G16" s="136">
        <v>84</v>
      </c>
      <c r="H16" s="137">
        <v>84</v>
      </c>
      <c r="I16" s="145"/>
    </row>
    <row r="17" spans="1:9" ht="29.15" customHeight="1" x14ac:dyDescent="0.35">
      <c r="A17" s="1" t="s">
        <v>44</v>
      </c>
      <c r="B17" s="153" t="s">
        <v>70</v>
      </c>
      <c r="C17" s="154"/>
      <c r="D17" s="154"/>
      <c r="E17" s="154"/>
      <c r="F17" s="154"/>
      <c r="G17" s="154"/>
      <c r="H17" s="155"/>
    </row>
    <row r="18" spans="1:9" ht="29" x14ac:dyDescent="0.35">
      <c r="A18" s="2" t="s">
        <v>36</v>
      </c>
      <c r="B18" s="133" t="s">
        <v>37</v>
      </c>
      <c r="C18" s="134" t="s">
        <v>38</v>
      </c>
      <c r="D18" s="134" t="s">
        <v>39</v>
      </c>
      <c r="E18" s="134" t="s">
        <v>40</v>
      </c>
      <c r="F18" s="134" t="s">
        <v>41</v>
      </c>
      <c r="G18" s="134" t="s">
        <v>42</v>
      </c>
      <c r="H18" s="135" t="s">
        <v>74</v>
      </c>
      <c r="I18" s="144"/>
    </row>
    <row r="19" spans="1:9" ht="15" thickBot="1" x14ac:dyDescent="0.4">
      <c r="A19" s="141" t="s">
        <v>43</v>
      </c>
      <c r="B19" s="142">
        <v>0</v>
      </c>
      <c r="C19" s="142">
        <v>4</v>
      </c>
      <c r="D19" s="142">
        <v>4</v>
      </c>
      <c r="E19" s="142">
        <v>4</v>
      </c>
      <c r="F19" s="142">
        <v>4</v>
      </c>
      <c r="G19" s="142">
        <v>4</v>
      </c>
      <c r="H19" s="143">
        <v>4</v>
      </c>
      <c r="I19" s="145"/>
    </row>
    <row r="20" spans="1:9" ht="29.15" customHeight="1" x14ac:dyDescent="0.35">
      <c r="A20" s="149" t="s">
        <v>47</v>
      </c>
      <c r="B20" s="153" t="s">
        <v>48</v>
      </c>
      <c r="C20" s="154"/>
      <c r="D20" s="154"/>
      <c r="E20" s="154"/>
      <c r="F20" s="154"/>
      <c r="G20" s="154"/>
      <c r="H20" s="155"/>
    </row>
    <row r="21" spans="1:9" ht="29" x14ac:dyDescent="0.35">
      <c r="A21" s="2" t="s">
        <v>36</v>
      </c>
      <c r="B21" s="133" t="s">
        <v>37</v>
      </c>
      <c r="C21" s="134" t="s">
        <v>38</v>
      </c>
      <c r="D21" s="134" t="s">
        <v>39</v>
      </c>
      <c r="E21" s="134" t="s">
        <v>40</v>
      </c>
      <c r="F21" s="134" t="s">
        <v>41</v>
      </c>
      <c r="G21" s="134" t="s">
        <v>42</v>
      </c>
      <c r="H21" s="135" t="s">
        <v>74</v>
      </c>
      <c r="I21" s="144"/>
    </row>
    <row r="22" spans="1:9" ht="15" thickBot="1" x14ac:dyDescent="0.4">
      <c r="A22" s="3" t="s">
        <v>43</v>
      </c>
      <c r="B22" s="147">
        <v>0</v>
      </c>
      <c r="C22" s="147">
        <v>0</v>
      </c>
      <c r="D22" s="147">
        <v>70</v>
      </c>
      <c r="E22" s="147">
        <v>80</v>
      </c>
      <c r="F22" s="147">
        <v>82</v>
      </c>
      <c r="G22" s="147">
        <v>85</v>
      </c>
      <c r="H22" s="148">
        <v>90</v>
      </c>
      <c r="I22" s="146"/>
    </row>
  </sheetData>
  <mergeCells count="4">
    <mergeCell ref="B11:H11"/>
    <mergeCell ref="B14:H14"/>
    <mergeCell ref="B17:H17"/>
    <mergeCell ref="B20:H20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ABC4-57A2-42FA-9CD6-E87C17E3498D}">
  <sheetPr>
    <pageSetUpPr fitToPage="1"/>
  </sheetPr>
  <dimension ref="A2:L21"/>
  <sheetViews>
    <sheetView topLeftCell="A3" workbookViewId="0">
      <selection activeCell="E6" sqref="E6"/>
    </sheetView>
  </sheetViews>
  <sheetFormatPr defaultColWidth="8.7265625" defaultRowHeight="14.5" x14ac:dyDescent="0.35"/>
  <cols>
    <col min="1" max="1" width="52.26953125" style="5" customWidth="1"/>
    <col min="2" max="5" width="14.26953125" style="5" customWidth="1"/>
    <col min="6" max="7" width="18.26953125" style="5" customWidth="1"/>
    <col min="8" max="9" width="18.453125" style="5" customWidth="1"/>
    <col min="10" max="10" width="18.7265625" style="5" customWidth="1"/>
    <col min="11" max="11" width="18.54296875" style="5" customWidth="1"/>
    <col min="12" max="12" width="15.7265625" style="5" customWidth="1"/>
    <col min="13" max="16384" width="8.7265625" style="5"/>
  </cols>
  <sheetData>
    <row r="2" spans="1:12" ht="15" thickBot="1" x14ac:dyDescent="0.4"/>
    <row r="3" spans="1:12" ht="199.5" customHeight="1" thickBot="1" x14ac:dyDescent="0.4">
      <c r="A3" s="33" t="s">
        <v>57</v>
      </c>
      <c r="B3" s="33" t="s">
        <v>6</v>
      </c>
      <c r="C3" s="34">
        <v>2023</v>
      </c>
      <c r="D3" s="34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58</v>
      </c>
      <c r="B4" s="51"/>
      <c r="C4" s="44"/>
      <c r="D4" s="43"/>
      <c r="E4" s="99"/>
      <c r="L4" s="27"/>
    </row>
    <row r="5" spans="1:12" ht="29" x14ac:dyDescent="0.35">
      <c r="A5" s="50" t="s">
        <v>18</v>
      </c>
      <c r="B5" s="107">
        <f>SUM(C5:E5)</f>
        <v>5139310.2</v>
      </c>
      <c r="C5" s="22">
        <v>139308</v>
      </c>
      <c r="D5" s="40">
        <v>730559.2</v>
      </c>
      <c r="E5" s="60">
        <v>4269443</v>
      </c>
      <c r="F5" s="28" t="s">
        <v>32</v>
      </c>
      <c r="G5" s="28" t="s">
        <v>32</v>
      </c>
      <c r="H5" s="28" t="s">
        <v>32</v>
      </c>
      <c r="I5" s="28" t="s">
        <v>32</v>
      </c>
      <c r="J5" s="28" t="s">
        <v>32</v>
      </c>
      <c r="K5" s="28" t="s">
        <v>32</v>
      </c>
      <c r="L5" s="29" t="s">
        <v>32</v>
      </c>
    </row>
    <row r="6" spans="1:12" ht="29" x14ac:dyDescent="0.35">
      <c r="A6" s="52" t="s">
        <v>19</v>
      </c>
      <c r="B6" s="107">
        <f>SUM(C6:E6)</f>
        <v>1253926</v>
      </c>
      <c r="C6" s="22">
        <v>21000</v>
      </c>
      <c r="D6" s="40">
        <v>312532</v>
      </c>
      <c r="E6" s="104">
        <v>920394</v>
      </c>
      <c r="F6" s="28" t="s">
        <v>32</v>
      </c>
      <c r="G6" s="28" t="s">
        <v>32</v>
      </c>
      <c r="H6" s="28" t="s">
        <v>32</v>
      </c>
      <c r="I6" s="28" t="s">
        <v>32</v>
      </c>
      <c r="J6" s="28" t="s">
        <v>32</v>
      </c>
      <c r="K6" s="28" t="s">
        <v>32</v>
      </c>
      <c r="L6" s="29" t="s">
        <v>32</v>
      </c>
    </row>
    <row r="7" spans="1:12" ht="15" thickBot="1" x14ac:dyDescent="0.4">
      <c r="A7" s="53" t="s">
        <v>51</v>
      </c>
      <c r="B7" s="106">
        <f>SUM(C7:E7)</f>
        <v>185494</v>
      </c>
      <c r="C7" s="47">
        <v>50000</v>
      </c>
      <c r="D7" s="48">
        <v>74802</v>
      </c>
      <c r="E7" s="104">
        <v>60692</v>
      </c>
      <c r="F7" s="28" t="s">
        <v>32</v>
      </c>
      <c r="G7" s="28" t="s">
        <v>32</v>
      </c>
      <c r="H7" s="28" t="s">
        <v>32</v>
      </c>
      <c r="I7" s="28" t="s">
        <v>32</v>
      </c>
      <c r="J7" s="28" t="s">
        <v>32</v>
      </c>
      <c r="K7" s="28" t="s">
        <v>32</v>
      </c>
      <c r="L7" s="29" t="s">
        <v>32</v>
      </c>
    </row>
    <row r="8" spans="1:12" ht="15" thickBot="1" x14ac:dyDescent="0.4">
      <c r="A8" s="54" t="s">
        <v>33</v>
      </c>
      <c r="B8" s="112">
        <f>SUM(C8:E8)</f>
        <v>6578730.2000000002</v>
      </c>
      <c r="C8" s="20">
        <f>SUM(C5:C7)</f>
        <v>210308</v>
      </c>
      <c r="D8" s="21">
        <f>SUM(D5:D7)</f>
        <v>1117893.2</v>
      </c>
      <c r="E8" s="85">
        <f>SUM(E5:E7)</f>
        <v>5250529</v>
      </c>
      <c r="F8" s="30"/>
      <c r="G8" s="31"/>
      <c r="H8" s="31"/>
      <c r="I8" s="31"/>
      <c r="J8" s="31"/>
      <c r="K8" s="31"/>
      <c r="L8" s="32"/>
    </row>
    <row r="9" spans="1:12" ht="15" thickBot="1" x14ac:dyDescent="0.4"/>
    <row r="10" spans="1:12" ht="14.5" customHeight="1" x14ac:dyDescent="0.35">
      <c r="A10" s="1" t="s">
        <v>34</v>
      </c>
      <c r="B10" s="153" t="s">
        <v>71</v>
      </c>
      <c r="C10" s="154"/>
      <c r="D10" s="154"/>
      <c r="E10" s="154"/>
      <c r="F10" s="154"/>
      <c r="G10" s="154"/>
      <c r="H10" s="155"/>
      <c r="I10" s="12"/>
    </row>
    <row r="11" spans="1:12" ht="29" x14ac:dyDescent="0.35">
      <c r="A11" s="2" t="s">
        <v>36</v>
      </c>
      <c r="B11" s="133" t="s">
        <v>37</v>
      </c>
      <c r="C11" s="134" t="s">
        <v>38</v>
      </c>
      <c r="D11" s="134" t="s">
        <v>39</v>
      </c>
      <c r="E11" s="134" t="s">
        <v>40</v>
      </c>
      <c r="F11" s="134" t="s">
        <v>41</v>
      </c>
      <c r="G11" s="134" t="s">
        <v>42</v>
      </c>
      <c r="H11" s="135" t="s">
        <v>74</v>
      </c>
      <c r="I11" s="144"/>
    </row>
    <row r="12" spans="1:12" ht="15" thickBot="1" x14ac:dyDescent="0.4">
      <c r="A12" s="3" t="s">
        <v>43</v>
      </c>
      <c r="B12" s="136">
        <v>0</v>
      </c>
      <c r="C12" s="136">
        <v>0</v>
      </c>
      <c r="D12" s="136">
        <v>1500</v>
      </c>
      <c r="E12" s="136">
        <v>1500</v>
      </c>
      <c r="F12" s="136">
        <v>1500</v>
      </c>
      <c r="G12" s="136">
        <v>0</v>
      </c>
      <c r="H12" s="137">
        <v>1500</v>
      </c>
      <c r="I12" s="145"/>
    </row>
    <row r="13" spans="1:12" ht="14.5" customHeight="1" x14ac:dyDescent="0.35">
      <c r="A13" s="1" t="s">
        <v>44</v>
      </c>
      <c r="B13" s="153" t="s">
        <v>45</v>
      </c>
      <c r="C13" s="154"/>
      <c r="D13" s="154"/>
      <c r="E13" s="154"/>
      <c r="F13" s="154"/>
      <c r="G13" s="154"/>
      <c r="H13" s="155"/>
      <c r="I13" s="12"/>
    </row>
    <row r="14" spans="1:12" ht="29" x14ac:dyDescent="0.35">
      <c r="A14" s="2" t="s">
        <v>36</v>
      </c>
      <c r="B14" s="133" t="s">
        <v>37</v>
      </c>
      <c r="C14" s="134" t="s">
        <v>38</v>
      </c>
      <c r="D14" s="134" t="s">
        <v>39</v>
      </c>
      <c r="E14" s="134" t="s">
        <v>40</v>
      </c>
      <c r="F14" s="134" t="s">
        <v>41</v>
      </c>
      <c r="G14" s="134" t="s">
        <v>42</v>
      </c>
      <c r="H14" s="135" t="s">
        <v>74</v>
      </c>
      <c r="I14" s="144"/>
    </row>
    <row r="15" spans="1:12" ht="15" thickBot="1" x14ac:dyDescent="0.4">
      <c r="A15" s="3" t="s">
        <v>43</v>
      </c>
      <c r="B15" s="136">
        <v>0</v>
      </c>
      <c r="C15" s="136">
        <v>0</v>
      </c>
      <c r="D15" s="136">
        <v>3</v>
      </c>
      <c r="E15" s="136">
        <v>3</v>
      </c>
      <c r="F15" s="136">
        <v>4</v>
      </c>
      <c r="G15" s="136">
        <v>4</v>
      </c>
      <c r="H15" s="137">
        <v>4</v>
      </c>
      <c r="I15" s="145"/>
    </row>
    <row r="16" spans="1:12" ht="29.15" customHeight="1" x14ac:dyDescent="0.35">
      <c r="A16" s="1" t="s">
        <v>44</v>
      </c>
      <c r="B16" s="153" t="s">
        <v>70</v>
      </c>
      <c r="C16" s="154"/>
      <c r="D16" s="154"/>
      <c r="E16" s="154"/>
      <c r="F16" s="154"/>
      <c r="G16" s="154"/>
      <c r="H16" s="155"/>
      <c r="I16" s="12"/>
    </row>
    <row r="17" spans="1:9" ht="29" x14ac:dyDescent="0.35">
      <c r="A17" s="2" t="s">
        <v>36</v>
      </c>
      <c r="B17" s="133" t="s">
        <v>37</v>
      </c>
      <c r="C17" s="134" t="s">
        <v>38</v>
      </c>
      <c r="D17" s="134" t="s">
        <v>39</v>
      </c>
      <c r="E17" s="134" t="s">
        <v>40</v>
      </c>
      <c r="F17" s="134" t="s">
        <v>41</v>
      </c>
      <c r="G17" s="134" t="s">
        <v>42</v>
      </c>
      <c r="H17" s="135" t="s">
        <v>74</v>
      </c>
      <c r="I17" s="144"/>
    </row>
    <row r="18" spans="1:9" ht="15" thickBot="1" x14ac:dyDescent="0.4">
      <c r="A18" s="141" t="s">
        <v>43</v>
      </c>
      <c r="B18" s="142">
        <v>0</v>
      </c>
      <c r="C18" s="142">
        <v>5</v>
      </c>
      <c r="D18" s="142">
        <v>6</v>
      </c>
      <c r="E18" s="142">
        <v>6</v>
      </c>
      <c r="F18" s="142">
        <v>0</v>
      </c>
      <c r="G18" s="142">
        <v>0</v>
      </c>
      <c r="H18" s="143">
        <v>5</v>
      </c>
      <c r="I18" s="145"/>
    </row>
    <row r="19" spans="1:9" ht="29.15" customHeight="1" x14ac:dyDescent="0.35">
      <c r="A19" s="149" t="s">
        <v>47</v>
      </c>
      <c r="B19" s="153" t="s">
        <v>48</v>
      </c>
      <c r="C19" s="154"/>
      <c r="D19" s="154"/>
      <c r="E19" s="154"/>
      <c r="F19" s="154"/>
      <c r="G19" s="154"/>
      <c r="H19" s="155"/>
      <c r="I19" s="12"/>
    </row>
    <row r="20" spans="1:9" ht="29" x14ac:dyDescent="0.35">
      <c r="A20" s="2" t="s">
        <v>36</v>
      </c>
      <c r="B20" s="133" t="s">
        <v>37</v>
      </c>
      <c r="C20" s="134" t="s">
        <v>38</v>
      </c>
      <c r="D20" s="134" t="s">
        <v>39</v>
      </c>
      <c r="E20" s="134" t="s">
        <v>40</v>
      </c>
      <c r="F20" s="134" t="s">
        <v>41</v>
      </c>
      <c r="G20" s="134" t="s">
        <v>42</v>
      </c>
      <c r="H20" s="135" t="s">
        <v>74</v>
      </c>
      <c r="I20" s="144"/>
    </row>
    <row r="21" spans="1:9" ht="15" thickBot="1" x14ac:dyDescent="0.4">
      <c r="A21" s="3" t="s">
        <v>43</v>
      </c>
      <c r="B21" s="147">
        <v>84</v>
      </c>
      <c r="C21" s="147">
        <v>0</v>
      </c>
      <c r="D21" s="147">
        <v>0</v>
      </c>
      <c r="E21" s="147">
        <v>0</v>
      </c>
      <c r="F21" s="147">
        <v>85</v>
      </c>
      <c r="G21" s="147">
        <v>0</v>
      </c>
      <c r="H21" s="148">
        <v>90</v>
      </c>
      <c r="I21" s="146"/>
    </row>
  </sheetData>
  <mergeCells count="4">
    <mergeCell ref="B10:H10"/>
    <mergeCell ref="B13:H13"/>
    <mergeCell ref="B16:H16"/>
    <mergeCell ref="B19:H19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A850-F237-4F79-89F7-1E502806F4C2}">
  <sheetPr>
    <pageSetUpPr fitToPage="1"/>
  </sheetPr>
  <dimension ref="A2:L20"/>
  <sheetViews>
    <sheetView workbookViewId="0">
      <selection activeCell="E6" sqref="E6"/>
    </sheetView>
  </sheetViews>
  <sheetFormatPr defaultColWidth="8.7265625" defaultRowHeight="14.5" x14ac:dyDescent="0.35"/>
  <cols>
    <col min="1" max="1" width="52.26953125" style="5" customWidth="1"/>
    <col min="2" max="5" width="14.26953125" style="5" customWidth="1"/>
    <col min="6" max="7" width="18.26953125" style="5" customWidth="1"/>
    <col min="8" max="9" width="18.453125" style="5" customWidth="1"/>
    <col min="10" max="10" width="18.7265625" style="5" customWidth="1"/>
    <col min="11" max="11" width="18.54296875" style="5" customWidth="1"/>
    <col min="12" max="12" width="15.26953125" style="5" customWidth="1"/>
    <col min="13" max="16384" width="8.7265625" style="5"/>
  </cols>
  <sheetData>
    <row r="2" spans="1:12" ht="15" thickBot="1" x14ac:dyDescent="0.4"/>
    <row r="3" spans="1:12" ht="198" customHeight="1" thickBot="1" x14ac:dyDescent="0.4">
      <c r="A3" s="45" t="s">
        <v>59</v>
      </c>
      <c r="B3" s="45" t="s">
        <v>6</v>
      </c>
      <c r="C3" s="34">
        <v>2023</v>
      </c>
      <c r="D3" s="36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35" t="s">
        <v>60</v>
      </c>
      <c r="B4" s="35"/>
      <c r="C4" s="42"/>
      <c r="D4" s="41"/>
      <c r="E4" s="41"/>
      <c r="L4" s="27"/>
    </row>
    <row r="5" spans="1:12" ht="29" x14ac:dyDescent="0.35">
      <c r="A5" s="50" t="s">
        <v>18</v>
      </c>
      <c r="B5" s="107">
        <f>SUM(C5:E5)</f>
        <v>1796457.4</v>
      </c>
      <c r="C5" s="22">
        <v>0</v>
      </c>
      <c r="D5" s="104">
        <v>321623.40000000002</v>
      </c>
      <c r="E5" s="104">
        <v>1474834</v>
      </c>
      <c r="F5" s="28" t="s">
        <v>32</v>
      </c>
      <c r="G5" s="28" t="s">
        <v>32</v>
      </c>
      <c r="H5" s="28" t="s">
        <v>32</v>
      </c>
      <c r="I5" s="28" t="s">
        <v>32</v>
      </c>
      <c r="J5" s="28" t="s">
        <v>32</v>
      </c>
      <c r="K5" s="28" t="s">
        <v>32</v>
      </c>
      <c r="L5" s="29" t="s">
        <v>32</v>
      </c>
    </row>
    <row r="6" spans="1:12" ht="15" thickBot="1" x14ac:dyDescent="0.4">
      <c r="A6" s="23" t="s">
        <v>56</v>
      </c>
      <c r="B6" s="117">
        <f>SUM(C6:E6)</f>
        <v>577420</v>
      </c>
      <c r="C6" s="47">
        <v>0</v>
      </c>
      <c r="D6" s="104">
        <v>288710</v>
      </c>
      <c r="E6" s="104">
        <v>288710</v>
      </c>
      <c r="F6" s="28" t="s">
        <v>32</v>
      </c>
      <c r="G6" s="28" t="s">
        <v>32</v>
      </c>
      <c r="H6" s="28" t="s">
        <v>32</v>
      </c>
      <c r="I6" s="28" t="s">
        <v>32</v>
      </c>
      <c r="J6" s="28" t="s">
        <v>32</v>
      </c>
      <c r="K6" s="28" t="s">
        <v>32</v>
      </c>
      <c r="L6" s="29" t="s">
        <v>32</v>
      </c>
    </row>
    <row r="7" spans="1:12" ht="15" thickBot="1" x14ac:dyDescent="0.4">
      <c r="A7" s="19" t="s">
        <v>33</v>
      </c>
      <c r="B7" s="118">
        <f>SUM(C7:E7)</f>
        <v>2373877.4</v>
      </c>
      <c r="C7" s="20">
        <f>SUM(C5:C6)</f>
        <v>0</v>
      </c>
      <c r="D7" s="85">
        <f>SUM(D5:D6)</f>
        <v>610333.4</v>
      </c>
      <c r="E7" s="85">
        <f>SUM(E5:E6)</f>
        <v>1763544</v>
      </c>
      <c r="F7" s="30"/>
      <c r="G7" s="31"/>
      <c r="H7" s="31"/>
      <c r="I7" s="31"/>
      <c r="J7" s="31"/>
      <c r="K7" s="31"/>
      <c r="L7" s="32"/>
    </row>
    <row r="8" spans="1:12" ht="15" thickBot="1" x14ac:dyDescent="0.4"/>
    <row r="9" spans="1:12" ht="14.5" customHeight="1" x14ac:dyDescent="0.35">
      <c r="A9" s="1" t="s">
        <v>34</v>
      </c>
      <c r="B9" s="153" t="s">
        <v>71</v>
      </c>
      <c r="C9" s="154"/>
      <c r="D9" s="154"/>
      <c r="E9" s="154"/>
      <c r="F9" s="154"/>
      <c r="G9" s="154"/>
      <c r="H9" s="155"/>
      <c r="I9" s="12"/>
    </row>
    <row r="10" spans="1:12" ht="29" x14ac:dyDescent="0.35">
      <c r="A10" s="2" t="s">
        <v>36</v>
      </c>
      <c r="B10" s="133" t="s">
        <v>37</v>
      </c>
      <c r="C10" s="134" t="s">
        <v>38</v>
      </c>
      <c r="D10" s="134" t="s">
        <v>39</v>
      </c>
      <c r="E10" s="134" t="s">
        <v>40</v>
      </c>
      <c r="F10" s="134" t="s">
        <v>41</v>
      </c>
      <c r="G10" s="134" t="s">
        <v>42</v>
      </c>
      <c r="H10" s="135" t="s">
        <v>74</v>
      </c>
      <c r="I10" s="144"/>
    </row>
    <row r="11" spans="1:12" ht="15" thickBot="1" x14ac:dyDescent="0.4">
      <c r="A11" s="3" t="s">
        <v>43</v>
      </c>
      <c r="B11" s="136">
        <v>0</v>
      </c>
      <c r="C11" s="136">
        <v>0</v>
      </c>
      <c r="D11" s="136">
        <v>35000</v>
      </c>
      <c r="E11" s="136">
        <v>50000</v>
      </c>
      <c r="F11" s="136">
        <v>200000</v>
      </c>
      <c r="G11" s="136">
        <v>500000</v>
      </c>
      <c r="H11" s="137">
        <v>700000</v>
      </c>
      <c r="I11" s="145"/>
    </row>
    <row r="12" spans="1:12" ht="14.5" customHeight="1" x14ac:dyDescent="0.35">
      <c r="A12" s="1" t="s">
        <v>44</v>
      </c>
      <c r="B12" s="153" t="s">
        <v>72</v>
      </c>
      <c r="C12" s="154"/>
      <c r="D12" s="154"/>
      <c r="E12" s="154"/>
      <c r="F12" s="154"/>
      <c r="G12" s="154"/>
      <c r="H12" s="155"/>
      <c r="I12" s="12"/>
    </row>
    <row r="13" spans="1:12" ht="29" x14ac:dyDescent="0.35">
      <c r="A13" s="2" t="s">
        <v>36</v>
      </c>
      <c r="B13" s="133" t="s">
        <v>37</v>
      </c>
      <c r="C13" s="134" t="s">
        <v>38</v>
      </c>
      <c r="D13" s="134" t="s">
        <v>39</v>
      </c>
      <c r="E13" s="134" t="s">
        <v>40</v>
      </c>
      <c r="F13" s="134" t="s">
        <v>41</v>
      </c>
      <c r="G13" s="134" t="s">
        <v>42</v>
      </c>
      <c r="H13" s="135" t="s">
        <v>74</v>
      </c>
      <c r="I13" s="144"/>
    </row>
    <row r="14" spans="1:12" ht="15" thickBot="1" x14ac:dyDescent="0.4">
      <c r="A14" s="3" t="s">
        <v>43</v>
      </c>
      <c r="B14" s="136">
        <v>0</v>
      </c>
      <c r="C14" s="136">
        <v>0</v>
      </c>
      <c r="D14" s="136">
        <v>2</v>
      </c>
      <c r="E14" s="136">
        <v>3</v>
      </c>
      <c r="F14" s="136">
        <v>5</v>
      </c>
      <c r="G14" s="136">
        <v>7</v>
      </c>
      <c r="H14" s="137">
        <v>10</v>
      </c>
      <c r="I14" s="145"/>
    </row>
    <row r="15" spans="1:12" ht="29.15" customHeight="1" x14ac:dyDescent="0.35">
      <c r="A15" s="1" t="s">
        <v>44</v>
      </c>
      <c r="B15" s="153" t="s">
        <v>70</v>
      </c>
      <c r="C15" s="154"/>
      <c r="D15" s="154"/>
      <c r="E15" s="154"/>
      <c r="F15" s="154"/>
      <c r="G15" s="154"/>
      <c r="H15" s="155"/>
      <c r="I15" s="12"/>
    </row>
    <row r="16" spans="1:12" ht="29" x14ac:dyDescent="0.35">
      <c r="A16" s="2" t="s">
        <v>36</v>
      </c>
      <c r="B16" s="133" t="s">
        <v>37</v>
      </c>
      <c r="C16" s="134" t="s">
        <v>38</v>
      </c>
      <c r="D16" s="134" t="s">
        <v>39</v>
      </c>
      <c r="E16" s="134" t="s">
        <v>40</v>
      </c>
      <c r="F16" s="134" t="s">
        <v>41</v>
      </c>
      <c r="G16" s="134" t="s">
        <v>42</v>
      </c>
      <c r="H16" s="135" t="s">
        <v>74</v>
      </c>
      <c r="I16" s="144"/>
    </row>
    <row r="17" spans="1:9" ht="15" thickBot="1" x14ac:dyDescent="0.4">
      <c r="A17" s="141" t="s">
        <v>43</v>
      </c>
      <c r="B17" s="142">
        <v>0</v>
      </c>
      <c r="C17" s="142">
        <v>7</v>
      </c>
      <c r="D17" s="142">
        <v>7</v>
      </c>
      <c r="E17" s="142">
        <v>7</v>
      </c>
      <c r="F17" s="142">
        <v>7</v>
      </c>
      <c r="G17" s="142">
        <v>7</v>
      </c>
      <c r="H17" s="143">
        <v>7</v>
      </c>
      <c r="I17" s="145"/>
    </row>
    <row r="18" spans="1:9" ht="29.15" customHeight="1" x14ac:dyDescent="0.35">
      <c r="A18" s="149" t="s">
        <v>47</v>
      </c>
      <c r="B18" s="153" t="s">
        <v>48</v>
      </c>
      <c r="C18" s="154"/>
      <c r="D18" s="154"/>
      <c r="E18" s="154"/>
      <c r="F18" s="154"/>
      <c r="G18" s="154"/>
      <c r="H18" s="155"/>
      <c r="I18" s="12"/>
    </row>
    <row r="19" spans="1:9" ht="29" x14ac:dyDescent="0.35">
      <c r="A19" s="2" t="s">
        <v>36</v>
      </c>
      <c r="B19" s="133" t="s">
        <v>37</v>
      </c>
      <c r="C19" s="134" t="s">
        <v>38</v>
      </c>
      <c r="D19" s="134" t="s">
        <v>39</v>
      </c>
      <c r="E19" s="134" t="s">
        <v>40</v>
      </c>
      <c r="F19" s="134" t="s">
        <v>41</v>
      </c>
      <c r="G19" s="134" t="s">
        <v>42</v>
      </c>
      <c r="H19" s="135" t="s">
        <v>74</v>
      </c>
      <c r="I19" s="144"/>
    </row>
    <row r="20" spans="1:9" ht="15" thickBot="1" x14ac:dyDescent="0.4">
      <c r="A20" s="3" t="s">
        <v>43</v>
      </c>
      <c r="B20" s="147">
        <v>47</v>
      </c>
      <c r="C20" s="147">
        <v>5</v>
      </c>
      <c r="D20" s="147">
        <v>50</v>
      </c>
      <c r="E20" s="147">
        <v>60</v>
      </c>
      <c r="F20" s="147">
        <v>65</v>
      </c>
      <c r="G20" s="147">
        <v>70</v>
      </c>
      <c r="H20" s="148">
        <v>90</v>
      </c>
      <c r="I20" s="146"/>
    </row>
  </sheetData>
  <mergeCells count="4">
    <mergeCell ref="B9:H9"/>
    <mergeCell ref="B12:H12"/>
    <mergeCell ref="B15:H15"/>
    <mergeCell ref="B18:H18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6B2B-DB2B-472E-A671-BB9620C01541}">
  <sheetPr>
    <pageSetUpPr fitToPage="1"/>
  </sheetPr>
  <dimension ref="A2:L20"/>
  <sheetViews>
    <sheetView workbookViewId="0">
      <selection activeCell="A3" sqref="A3"/>
    </sheetView>
  </sheetViews>
  <sheetFormatPr defaultColWidth="8.7265625" defaultRowHeight="14.5" x14ac:dyDescent="0.35"/>
  <cols>
    <col min="1" max="1" width="52.26953125" style="12" customWidth="1"/>
    <col min="2" max="5" width="14.26953125" style="12" customWidth="1"/>
    <col min="6" max="7" width="18.26953125" style="12" customWidth="1"/>
    <col min="8" max="9" width="18.453125" style="12" customWidth="1"/>
    <col min="10" max="10" width="18.7265625" style="12" customWidth="1"/>
    <col min="11" max="11" width="18.54296875" style="12" customWidth="1"/>
    <col min="12" max="12" width="15.1796875" style="12" customWidth="1"/>
    <col min="13" max="16384" width="8.7265625" style="12"/>
  </cols>
  <sheetData>
    <row r="2" spans="1:12" ht="15" thickBot="1" x14ac:dyDescent="0.4"/>
    <row r="3" spans="1:12" ht="190.15" customHeight="1" thickBot="1" x14ac:dyDescent="0.4">
      <c r="A3" s="45" t="s">
        <v>61</v>
      </c>
      <c r="B3" s="45" t="s">
        <v>6</v>
      </c>
      <c r="C3" s="55">
        <v>2023</v>
      </c>
      <c r="D3" s="55">
        <v>2024</v>
      </c>
      <c r="E3" s="55">
        <v>2025</v>
      </c>
      <c r="F3" s="24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 t="s">
        <v>29</v>
      </c>
      <c r="L3" s="26" t="s">
        <v>30</v>
      </c>
    </row>
    <row r="4" spans="1:12" x14ac:dyDescent="0.35">
      <c r="A4" s="51" t="s">
        <v>62</v>
      </c>
      <c r="B4" s="51"/>
      <c r="C4" s="57"/>
      <c r="D4" s="58"/>
      <c r="E4" s="41"/>
      <c r="L4" s="59"/>
    </row>
    <row r="5" spans="1:12" ht="29" x14ac:dyDescent="0.35">
      <c r="A5" s="50" t="s">
        <v>18</v>
      </c>
      <c r="B5" s="107">
        <f>SUM(C5:E5)</f>
        <v>9431738.4000000004</v>
      </c>
      <c r="C5" s="60">
        <v>0</v>
      </c>
      <c r="D5" s="61">
        <v>3053120.5493333335</v>
      </c>
      <c r="E5" s="104">
        <v>6378617.8506666664</v>
      </c>
      <c r="F5" s="62" t="s">
        <v>32</v>
      </c>
      <c r="G5" s="62" t="s">
        <v>32</v>
      </c>
      <c r="H5" s="62" t="s">
        <v>32</v>
      </c>
      <c r="I5" s="62" t="s">
        <v>32</v>
      </c>
      <c r="J5" s="62" t="s">
        <v>32</v>
      </c>
      <c r="K5" s="62" t="s">
        <v>32</v>
      </c>
      <c r="L5" s="63" t="s">
        <v>32</v>
      </c>
    </row>
    <row r="6" spans="1:12" ht="15" thickBot="1" x14ac:dyDescent="0.4">
      <c r="A6" s="53" t="s">
        <v>51</v>
      </c>
      <c r="B6" s="106">
        <f>SUM(C6:E6)</f>
        <v>205612</v>
      </c>
      <c r="C6" s="64">
        <v>0</v>
      </c>
      <c r="D6" s="65">
        <v>60448</v>
      </c>
      <c r="E6" s="104">
        <v>145164</v>
      </c>
      <c r="F6" s="62" t="s">
        <v>32</v>
      </c>
      <c r="G6" s="62" t="s">
        <v>32</v>
      </c>
      <c r="H6" s="62" t="s">
        <v>32</v>
      </c>
      <c r="I6" s="62" t="s">
        <v>32</v>
      </c>
      <c r="J6" s="62" t="s">
        <v>32</v>
      </c>
      <c r="K6" s="62" t="s">
        <v>32</v>
      </c>
      <c r="L6" s="63" t="s">
        <v>32</v>
      </c>
    </row>
    <row r="7" spans="1:12" ht="15" thickBot="1" x14ac:dyDescent="0.4">
      <c r="A7" s="54" t="s">
        <v>33</v>
      </c>
      <c r="B7" s="112">
        <f>SUM(C7:E7)</f>
        <v>9637350.4000000004</v>
      </c>
      <c r="C7" s="66">
        <f>SUM(C5:C6)</f>
        <v>0</v>
      </c>
      <c r="D7" s="67">
        <f>SUM(D5:D6)</f>
        <v>3113568.5493333335</v>
      </c>
      <c r="E7" s="85">
        <f>SUM(E5:E6)</f>
        <v>6523781.8506666664</v>
      </c>
      <c r="F7" s="68"/>
      <c r="G7" s="69"/>
      <c r="H7" s="69"/>
      <c r="I7" s="69"/>
      <c r="J7" s="69"/>
      <c r="K7" s="69"/>
      <c r="L7" s="70"/>
    </row>
    <row r="8" spans="1:12" ht="15" thickBot="1" x14ac:dyDescent="0.4"/>
    <row r="9" spans="1:12" ht="14.5" customHeight="1" x14ac:dyDescent="0.35">
      <c r="A9" s="1" t="s">
        <v>34</v>
      </c>
      <c r="B9" s="153" t="s">
        <v>71</v>
      </c>
      <c r="C9" s="154"/>
      <c r="D9" s="154"/>
      <c r="E9" s="154"/>
      <c r="F9" s="154"/>
      <c r="G9" s="154"/>
      <c r="H9" s="155"/>
    </row>
    <row r="10" spans="1:12" ht="29" x14ac:dyDescent="0.35">
      <c r="A10" s="2" t="s">
        <v>36</v>
      </c>
      <c r="B10" s="133" t="s">
        <v>37</v>
      </c>
      <c r="C10" s="134" t="s">
        <v>38</v>
      </c>
      <c r="D10" s="134" t="s">
        <v>39</v>
      </c>
      <c r="E10" s="134" t="s">
        <v>40</v>
      </c>
      <c r="F10" s="134" t="s">
        <v>41</v>
      </c>
      <c r="G10" s="134" t="s">
        <v>42</v>
      </c>
      <c r="H10" s="135" t="s">
        <v>74</v>
      </c>
      <c r="I10" s="144"/>
    </row>
    <row r="11" spans="1:12" ht="15" thickBot="1" x14ac:dyDescent="0.4">
      <c r="A11" s="3" t="s">
        <v>43</v>
      </c>
      <c r="B11" s="136">
        <v>0</v>
      </c>
      <c r="C11" s="136">
        <v>0</v>
      </c>
      <c r="D11" s="136">
        <v>0</v>
      </c>
      <c r="E11" s="136">
        <v>0</v>
      </c>
      <c r="F11" s="136" t="s">
        <v>73</v>
      </c>
      <c r="G11" s="136" t="s">
        <v>73</v>
      </c>
      <c r="H11" s="137" t="s">
        <v>73</v>
      </c>
      <c r="I11" s="145"/>
    </row>
    <row r="12" spans="1:12" ht="14.5" customHeight="1" x14ac:dyDescent="0.35">
      <c r="A12" s="1" t="s">
        <v>44</v>
      </c>
      <c r="B12" s="153" t="s">
        <v>45</v>
      </c>
      <c r="C12" s="154"/>
      <c r="D12" s="154"/>
      <c r="E12" s="154"/>
      <c r="F12" s="154"/>
      <c r="G12" s="154"/>
      <c r="H12" s="155"/>
    </row>
    <row r="13" spans="1:12" ht="29" x14ac:dyDescent="0.35">
      <c r="A13" s="2" t="s">
        <v>36</v>
      </c>
      <c r="B13" s="133" t="s">
        <v>37</v>
      </c>
      <c r="C13" s="134" t="s">
        <v>38</v>
      </c>
      <c r="D13" s="134" t="s">
        <v>39</v>
      </c>
      <c r="E13" s="134" t="s">
        <v>40</v>
      </c>
      <c r="F13" s="134" t="s">
        <v>41</v>
      </c>
      <c r="G13" s="134" t="s">
        <v>42</v>
      </c>
      <c r="H13" s="135" t="s">
        <v>74</v>
      </c>
      <c r="I13" s="144"/>
    </row>
    <row r="14" spans="1:12" ht="15" thickBot="1" x14ac:dyDescent="0.4">
      <c r="A14" s="3" t="s">
        <v>43</v>
      </c>
      <c r="B14" s="136">
        <v>0</v>
      </c>
      <c r="C14" s="136">
        <v>0</v>
      </c>
      <c r="D14" s="136">
        <v>0</v>
      </c>
      <c r="E14" s="136">
        <v>10</v>
      </c>
      <c r="F14" s="136">
        <v>10</v>
      </c>
      <c r="G14" s="136">
        <v>13</v>
      </c>
      <c r="H14" s="137">
        <v>13</v>
      </c>
      <c r="I14" s="145"/>
    </row>
    <row r="15" spans="1:12" ht="29.15" customHeight="1" x14ac:dyDescent="0.35">
      <c r="A15" s="1" t="s">
        <v>44</v>
      </c>
      <c r="B15" s="153" t="s">
        <v>70</v>
      </c>
      <c r="C15" s="154"/>
      <c r="D15" s="154"/>
      <c r="E15" s="154"/>
      <c r="F15" s="154"/>
      <c r="G15" s="154"/>
      <c r="H15" s="155"/>
    </row>
    <row r="16" spans="1:12" ht="29" x14ac:dyDescent="0.35">
      <c r="A16" s="2" t="s">
        <v>36</v>
      </c>
      <c r="B16" s="133" t="s">
        <v>37</v>
      </c>
      <c r="C16" s="134" t="s">
        <v>38</v>
      </c>
      <c r="D16" s="134" t="s">
        <v>39</v>
      </c>
      <c r="E16" s="134" t="s">
        <v>40</v>
      </c>
      <c r="F16" s="134" t="s">
        <v>41</v>
      </c>
      <c r="G16" s="134" t="s">
        <v>42</v>
      </c>
      <c r="H16" s="135" t="s">
        <v>74</v>
      </c>
      <c r="I16" s="144"/>
    </row>
    <row r="17" spans="1:9" ht="15" thickBot="1" x14ac:dyDescent="0.4">
      <c r="A17" s="141" t="s">
        <v>43</v>
      </c>
      <c r="B17" s="142">
        <v>0</v>
      </c>
      <c r="C17" s="142">
        <v>0</v>
      </c>
      <c r="D17" s="142">
        <v>0</v>
      </c>
      <c r="E17" s="142">
        <v>4</v>
      </c>
      <c r="F17" s="142">
        <v>4</v>
      </c>
      <c r="G17" s="142">
        <v>5</v>
      </c>
      <c r="H17" s="143">
        <v>8</v>
      </c>
      <c r="I17" s="145"/>
    </row>
    <row r="18" spans="1:9" ht="29.15" customHeight="1" x14ac:dyDescent="0.35">
      <c r="A18" s="149" t="s">
        <v>47</v>
      </c>
      <c r="B18" s="153" t="s">
        <v>48</v>
      </c>
      <c r="C18" s="154"/>
      <c r="D18" s="154"/>
      <c r="E18" s="154"/>
      <c r="F18" s="154"/>
      <c r="G18" s="154"/>
      <c r="H18" s="155"/>
    </row>
    <row r="19" spans="1:9" ht="29" x14ac:dyDescent="0.35">
      <c r="A19" s="2" t="s">
        <v>36</v>
      </c>
      <c r="B19" s="133" t="s">
        <v>37</v>
      </c>
      <c r="C19" s="134" t="s">
        <v>38</v>
      </c>
      <c r="D19" s="134" t="s">
        <v>39</v>
      </c>
      <c r="E19" s="134" t="s">
        <v>40</v>
      </c>
      <c r="F19" s="134" t="s">
        <v>41</v>
      </c>
      <c r="G19" s="134" t="s">
        <v>42</v>
      </c>
      <c r="H19" s="135" t="s">
        <v>74</v>
      </c>
      <c r="I19" s="144"/>
    </row>
    <row r="20" spans="1:9" ht="15" thickBot="1" x14ac:dyDescent="0.4">
      <c r="A20" s="3" t="s">
        <v>43</v>
      </c>
      <c r="B20" s="147">
        <v>0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  <c r="H20" s="148">
        <v>90</v>
      </c>
      <c r="I20" s="146"/>
    </row>
  </sheetData>
  <mergeCells count="4">
    <mergeCell ref="B9:H9"/>
    <mergeCell ref="B12:H12"/>
    <mergeCell ref="B15:H15"/>
    <mergeCell ref="B18:H18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b7919694-6f7e-4008-b8d9-56ebe66c43d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7EF1C1C062143BFFF71E2625A0116" ma:contentTypeVersion="21" ma:contentTypeDescription="Create a new document." ma:contentTypeScope="" ma:versionID="e63d8523aa913cb9fd66e2b79faccd4a">
  <xsd:schema xmlns:xsd="http://www.w3.org/2001/XMLSchema" xmlns:xs="http://www.w3.org/2001/XMLSchema" xmlns:p="http://schemas.microsoft.com/office/2006/metadata/properties" xmlns:ns2="b7919694-6f7e-4008-b8d9-56ebe66c43d7" xmlns:ns3="9b483750-598d-46a0-877d-052f8f804d23" targetNamespace="http://schemas.microsoft.com/office/2006/metadata/properties" ma:root="true" ma:fieldsID="97ac55c0f247301b3a04f17b5a3670cb" ns2:_="" ns3:_="">
    <xsd:import namespace="b7919694-6f7e-4008-b8d9-56ebe66c43d7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9694-6f7e-4008-b8d9-56ebe66c4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b22ef0-6631-4e3d-8660-4ec86ac9ea1c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87AEC-EF97-4EAB-9BB8-222AAE0C9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5FE21-A61D-4E14-8A88-C324A63D913E}">
  <ds:schemaRefs>
    <ds:schemaRef ds:uri="b7919694-6f7e-4008-b8d9-56ebe66c43d7"/>
    <ds:schemaRef ds:uri="9b483750-598d-46a0-877d-052f8f804d23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5428F09-D0DF-4744-9840-9025BE433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19694-6f7e-4008-b8d9-56ebe66c43d7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13</vt:i4>
      </vt:variant>
      <vt:variant>
        <vt:lpstr>Nimega vahemikud</vt:lpstr>
      </vt:variant>
      <vt:variant>
        <vt:i4>12</vt:i4>
      </vt:variant>
    </vt:vector>
  </HeadingPairs>
  <TitlesOfParts>
    <vt:vector size="25" baseType="lpstr">
      <vt:lpstr>KOOND</vt:lpstr>
      <vt:lpstr>HTM</vt:lpstr>
      <vt:lpstr>JDM</vt:lpstr>
      <vt:lpstr>KLIM</vt:lpstr>
      <vt:lpstr>KUM</vt:lpstr>
      <vt:lpstr>MKM</vt:lpstr>
      <vt:lpstr>RAM</vt:lpstr>
      <vt:lpstr>REM</vt:lpstr>
      <vt:lpstr>SIM</vt:lpstr>
      <vt:lpstr>SOM</vt:lpstr>
      <vt:lpstr>VÄM</vt:lpstr>
      <vt:lpstr>Riigikantselei</vt:lpstr>
      <vt:lpstr>ELVL</vt:lpstr>
      <vt:lpstr>ELVL!Prindiala</vt:lpstr>
      <vt:lpstr>HTM!Prindiala</vt:lpstr>
      <vt:lpstr>JDM!Prindiala</vt:lpstr>
      <vt:lpstr>KOOND!Prindiala</vt:lpstr>
      <vt:lpstr>KUM!Prindiala</vt:lpstr>
      <vt:lpstr>MKM!Prindiala</vt:lpstr>
      <vt:lpstr>RAM!Prindiala</vt:lpstr>
      <vt:lpstr>REM!Prindiala</vt:lpstr>
      <vt:lpstr>Riigikantselei!Prindiala</vt:lpstr>
      <vt:lpstr>SIM!Prindiala</vt:lpstr>
      <vt:lpstr>SOM!Prindiala</vt:lpstr>
      <vt:lpstr>VÄM!Prindiala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Eerik Robert Ots</dc:creator>
  <cp:keywords/>
  <dc:description/>
  <cp:lastModifiedBy>Liilia Kristal - JUSTDIGI</cp:lastModifiedBy>
  <cp:revision>1</cp:revision>
  <cp:lastPrinted>2024-09-23T08:41:51Z</cp:lastPrinted>
  <dcterms:created xsi:type="dcterms:W3CDTF">2015-06-05T18:19:34Z</dcterms:created>
  <dcterms:modified xsi:type="dcterms:W3CDTF">2025-05-08T08:01:07Z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0x010100CFF7EF1C1C062143BFFF71E2625A0116</vt:lpwstr>
  </property>
  <property fmtid="{D5CDD505-2E9C-101B-9397-08002B2CF9AE}" pid="4" name="_dlc_DocIdItemGuid">
    <vt:lpwstr>b26fc16d-a645-491c-ad29-1a50edcb880f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2024-06-18T14:18:50Z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7bbe961a-6083-46c4-90e8-28425596676d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</Properties>
</file>